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40" windowHeight="9855" activeTab="3"/>
  </bookViews>
  <sheets>
    <sheet name="район" sheetId="1" r:id="rId1"/>
    <sheet name="поселения" sheetId="2" r:id="rId2"/>
    <sheet name="консолидированный" sheetId="3" r:id="rId3"/>
    <sheet name="01.08.16" sheetId="4" r:id="rId4"/>
  </sheets>
  <definedNames>
    <definedName name="_xlnm.Print_Titles" localSheetId="3">'01.08.16'!$A:$A</definedName>
    <definedName name="_xlnm.Print_Titles" localSheetId="1">'поселения'!$A:$A,'поселения'!$2:$2</definedName>
    <definedName name="_xlnm.Print_Area" localSheetId="2">'консолидированный'!$A$1:$N$38</definedName>
    <definedName name="_xlnm.Print_Area" localSheetId="1">'поселения'!$A$1:$CB$34</definedName>
    <definedName name="_xlnm.Print_Area" localSheetId="0">'район'!$A$1:$BE$37</definedName>
  </definedNames>
  <calcPr fullCalcOnLoad="1"/>
</workbook>
</file>

<file path=xl/sharedStrings.xml><?xml version="1.0" encoding="utf-8"?>
<sst xmlns="http://schemas.openxmlformats.org/spreadsheetml/2006/main" count="485" uniqueCount="171">
  <si>
    <t>Исполнение  бюджета Белокалитвинского района по доходам на 05 августа 2016 года</t>
  </si>
  <si>
    <t>Наименование показателей</t>
  </si>
  <si>
    <t>2016 год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</si>
  <si>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</si>
  <si>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</si>
  <si>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</si>
  <si>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</si>
  <si>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</si>
  <si>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</si>
  <si>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</si>
  <si>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</si>
  <si>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</si>
  <si>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</si>
  <si>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</si>
  <si>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</si>
  <si>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</si>
  <si>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</si>
  <si>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</si>
  <si>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</si>
  <si>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</si>
  <si>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</si>
  <si>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2012 год факт в усл.т.г.</t>
  </si>
  <si>
    <t>план</t>
  </si>
  <si>
    <t>факт</t>
  </si>
  <si>
    <t>Отклонение</t>
  </si>
  <si>
    <t>2012 год</t>
  </si>
  <si>
    <t>т.р.</t>
  </si>
  <si>
    <t>%</t>
  </si>
  <si>
    <t>ДОХОДЫ</t>
  </si>
  <si>
    <t>НАЛОГ НА ДОХОДЫ ФИЗИЧЕСКИХ ЛИЦ</t>
  </si>
  <si>
    <t>АКЦИЗЫ</t>
  </si>
  <si>
    <t>НАЛОГИ НА СОВОКУПНЫЙ ДОХОД</t>
  </si>
  <si>
    <t>&gt; 100%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</si>
  <si>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</si>
  <si>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</si>
  <si>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</si>
  <si>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</si>
  <si>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</si>
  <si>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</si>
  <si>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</si>
  <si>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</si>
  <si>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</si>
  <si>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</si>
  <si>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</si>
  <si>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</si>
  <si>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</si>
  <si>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</si>
  <si>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</si>
  <si>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</si>
  <si>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</si>
  <si>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</si>
  <si>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</si>
  <si>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</si>
  <si>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</si>
  <si>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 xml:space="preserve">Прочие поступления от использования имущества, находящегося в собственности муниципальных районов </t>
  </si>
  <si>
    <t>ПЛАТЕЖИ ПРИ ПОЛЬЗОВАНИИ ПРИРОДНЫМИ РЕСУРСАМИ</t>
  </si>
  <si>
    <t>&gt;100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</si>
  <si>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</si>
  <si>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</si>
  <si>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</si>
  <si>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</si>
  <si>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</si>
  <si>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</si>
  <si>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</si>
  <si>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</si>
  <si>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 xml:space="preserve"> 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</si>
  <si>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</si>
  <si>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 xml:space="preserve">Информация о выполнении плановых назначений по доходам за январь-июль 2016 года по поселениям </t>
  </si>
  <si>
    <t>Белокалитвинского района</t>
  </si>
  <si>
    <t>по состоянию на 01.08.2016 года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</si>
  <si>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</si>
  <si>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</si>
  <si>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</si>
  <si>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</si>
  <si>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</si>
  <si>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</si>
  <si>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</si>
  <si>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</si>
  <si>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</si>
  <si>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</si>
  <si>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</si>
  <si>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</si>
  <si>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</si>
  <si>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2016 год</t>
  </si>
  <si>
    <t>9 месяцев 2016 года</t>
  </si>
  <si>
    <t>Откл. к пл. 9 мес.</t>
  </si>
  <si>
    <t>% исп.</t>
  </si>
  <si>
    <t>т.р</t>
  </si>
  <si>
    <t>год. плана</t>
  </si>
  <si>
    <t>Собственные доходы</t>
  </si>
  <si>
    <t>Налог на доходы физических лиц</t>
  </si>
  <si>
    <t>Акцизы</t>
  </si>
  <si>
    <t>Налог, взимаемый в связи с применением упрощенной системы налогообложения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</si>
  <si>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</si>
  <si>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</si>
  <si>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</si>
  <si>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</si>
  <si>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</si>
  <si>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</si>
  <si>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</si>
  <si>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</si>
  <si>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</si>
  <si>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</si>
  <si>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</si>
  <si>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</si>
  <si>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</si>
  <si>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</si>
  <si>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</si>
  <si>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</si>
  <si>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</si>
  <si>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</si>
  <si>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</si>
  <si>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</si>
  <si>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 xml:space="preserve">по состоянию на 01.08.2016. 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</si>
  <si>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</si>
  <si>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</si>
  <si>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</si>
  <si>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</si>
  <si>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</si>
  <si>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</si>
  <si>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</si>
  <si>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</si>
  <si>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</si>
  <si>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</si>
  <si>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</si>
  <si>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</si>
  <si>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</si>
  <si>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</si>
  <si>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</si>
  <si>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</si>
  <si>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</si>
  <si>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</si>
  <si>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</si>
  <si>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</si>
  <si>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</si>
  <si>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</si>
  <si>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</si>
  <si>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</si>
  <si>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</si>
  <si>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</si>
  <si>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</si>
  <si>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</si>
  <si>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</si>
  <si>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</si>
  <si>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</si>
  <si>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</si>
  <si>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</si>
  <si>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</si>
  <si>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</si>
  <si>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</si>
  <si>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</si>
  <si>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</si>
  <si>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</si>
  <si>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</si>
  <si>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</si>
  <si>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</si>
  <si>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</si>
  <si>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</si>
  <si>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</si>
  <si>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Выполнение плана  доходов за январь-июль 2016 года.</t>
  </si>
  <si>
    <t xml:space="preserve">по  состоянию на 01.08.2016г.  </t>
  </si>
  <si>
    <t>СОБСТВЕННЫЕ ДОХОДЫ</t>
  </si>
  <si>
    <t>ДОТАЦИИ</t>
  </si>
  <si>
    <t>ВСЕГО ДОХОДОВ</t>
  </si>
  <si>
    <t>Наименование бюджетов</t>
  </si>
  <si>
    <t>план               2016 года</t>
  </si>
  <si>
    <t>план               9 месяцев</t>
  </si>
  <si>
    <t>Отклонение от годового плана</t>
  </si>
  <si>
    <t>Консолидиров. бюджет района</t>
  </si>
  <si>
    <t>Бюджеты поселений</t>
  </si>
  <si>
    <t>в том числе: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</si>
</sst>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4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left" vertical="top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33" borderId="14" xfId="0" applyFont="1" applyFill="1" applyBorder="1" applyAlignment="1">
      <alignment horizontal="center"/>
    </xf>
    <xf numFmtId="0" fontId="21" fillId="7" borderId="15" xfId="0" applyFont="1" applyFill="1" applyBorder="1" applyAlignment="1">
      <alignment horizontal="center"/>
    </xf>
    <xf numFmtId="0" fontId="21" fillId="7" borderId="16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34" borderId="16" xfId="0" applyFont="1" applyFill="1" applyBorder="1" applyAlignment="1">
      <alignment horizontal="center"/>
    </xf>
    <xf numFmtId="0" fontId="21" fillId="34" borderId="17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7" borderId="18" xfId="0" applyFont="1" applyFill="1" applyBorder="1" applyAlignment="1">
      <alignment horizontal="center"/>
    </xf>
    <xf numFmtId="0" fontId="21" fillId="7" borderId="19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18" xfId="0" applyFont="1" applyFill="1" applyBorder="1" applyAlignment="1">
      <alignment horizontal="center"/>
    </xf>
    <xf numFmtId="0" fontId="21" fillId="34" borderId="1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9" borderId="14" xfId="0" applyFont="1" applyFill="1" applyBorder="1" applyAlignment="1">
      <alignment horizontal="center"/>
    </xf>
    <xf numFmtId="0" fontId="19" fillId="9" borderId="15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49" fontId="19" fillId="0" borderId="20" xfId="0" applyNumberFormat="1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19" borderId="15" xfId="0" applyFont="1" applyFill="1" applyBorder="1" applyAlignment="1">
      <alignment horizontal="center"/>
    </xf>
    <xf numFmtId="0" fontId="21" fillId="19" borderId="16" xfId="0" applyFont="1" applyFill="1" applyBorder="1" applyAlignment="1">
      <alignment horizontal="center"/>
    </xf>
    <xf numFmtId="0" fontId="21" fillId="34" borderId="21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/>
    </xf>
    <xf numFmtId="0" fontId="21" fillId="34" borderId="2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  <xf numFmtId="0" fontId="21" fillId="7" borderId="23" xfId="0" applyFont="1" applyFill="1" applyBorder="1" applyAlignment="1">
      <alignment horizontal="center" vertical="center"/>
    </xf>
    <xf numFmtId="0" fontId="21" fillId="7" borderId="25" xfId="0" applyFont="1" applyFill="1" applyBorder="1" applyAlignment="1">
      <alignment horizontal="center"/>
    </xf>
    <xf numFmtId="0" fontId="21" fillId="34" borderId="26" xfId="0" applyFont="1" applyFill="1" applyBorder="1" applyAlignment="1">
      <alignment horizontal="center" vertical="center"/>
    </xf>
    <xf numFmtId="0" fontId="21" fillId="34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 vertical="center"/>
    </xf>
    <xf numFmtId="164" fontId="22" fillId="35" borderId="26" xfId="0" applyNumberFormat="1" applyFont="1" applyFill="1" applyBorder="1" applyAlignment="1" applyProtection="1">
      <alignment horizontal="center" vertical="center"/>
      <protection/>
    </xf>
    <xf numFmtId="164" fontId="22" fillId="35" borderId="23" xfId="0" applyNumberFormat="1" applyFont="1" applyFill="1" applyBorder="1" applyAlignment="1" applyProtection="1">
      <alignment horizontal="center" vertical="center"/>
      <protection/>
    </xf>
    <xf numFmtId="0" fontId="19" fillId="0" borderId="26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9" borderId="24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4" borderId="15" xfId="0" applyFont="1" applyFill="1" applyBorder="1" applyAlignment="1">
      <alignment horizontal="center"/>
    </xf>
    <xf numFmtId="0" fontId="21" fillId="34" borderId="22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7" borderId="28" xfId="0" applyFont="1" applyFill="1" applyBorder="1" applyAlignment="1">
      <alignment horizontal="center" vertical="center"/>
    </xf>
    <xf numFmtId="0" fontId="21" fillId="7" borderId="27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/>
    </xf>
    <xf numFmtId="0" fontId="21" fillId="7" borderId="22" xfId="0" applyFont="1" applyFill="1" applyBorder="1" applyAlignment="1">
      <alignment horizontal="center"/>
    </xf>
    <xf numFmtId="0" fontId="21" fillId="34" borderId="2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164" fontId="22" fillId="35" borderId="29" xfId="0" applyNumberFormat="1" applyFont="1" applyFill="1" applyBorder="1" applyAlignment="1" applyProtection="1">
      <alignment horizontal="center" vertical="center"/>
      <protection/>
    </xf>
    <xf numFmtId="164" fontId="22" fillId="35" borderId="27" xfId="0" applyNumberFormat="1" applyFont="1" applyFill="1" applyBorder="1" applyAlignment="1" applyProtection="1">
      <alignment horizontal="center" vertical="center"/>
      <protection/>
    </xf>
    <xf numFmtId="0" fontId="19" fillId="0" borderId="29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9" fillId="9" borderId="28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/>
    </xf>
    <xf numFmtId="0" fontId="20" fillId="9" borderId="15" xfId="0" applyFont="1" applyFill="1" applyBorder="1" applyAlignment="1">
      <alignment horizontal="center"/>
    </xf>
    <xf numFmtId="49" fontId="23" fillId="0" borderId="20" xfId="0" applyNumberFormat="1" applyFont="1" applyBorder="1" applyAlignment="1">
      <alignment vertical="top"/>
    </xf>
    <xf numFmtId="164" fontId="22" fillId="0" borderId="21" xfId="0" applyNumberFormat="1" applyFont="1" applyFill="1" applyBorder="1" applyAlignment="1" applyProtection="1">
      <alignment horizontal="right"/>
      <protection/>
    </xf>
    <xf numFmtId="164" fontId="22" fillId="0" borderId="15" xfId="0" applyNumberFormat="1" applyFont="1" applyFill="1" applyBorder="1" applyAlignment="1" applyProtection="1">
      <alignment horizontal="right"/>
      <protection/>
    </xf>
    <xf numFmtId="164" fontId="22" fillId="0" borderId="15" xfId="0" applyNumberFormat="1" applyFont="1" applyBorder="1" applyAlignment="1" applyProtection="1">
      <alignment horizontal="right"/>
      <protection/>
    </xf>
    <xf numFmtId="164" fontId="22" fillId="0" borderId="22" xfId="0" applyNumberFormat="1" applyFont="1" applyBorder="1" applyAlignment="1" applyProtection="1">
      <alignment horizontal="right"/>
      <protection/>
    </xf>
    <xf numFmtId="164" fontId="22" fillId="33" borderId="14" xfId="0" applyNumberFormat="1" applyFont="1" applyFill="1" applyBorder="1" applyAlignment="1" applyProtection="1">
      <alignment horizontal="right"/>
      <protection/>
    </xf>
    <xf numFmtId="164" fontId="22" fillId="33" borderId="15" xfId="0" applyNumberFormat="1" applyFont="1" applyFill="1" applyBorder="1" applyAlignment="1" applyProtection="1">
      <alignment horizontal="right"/>
      <protection/>
    </xf>
    <xf numFmtId="164" fontId="22" fillId="33" borderId="16" xfId="0" applyNumberFormat="1" applyFont="1" applyFill="1" applyBorder="1" applyAlignment="1" applyProtection="1">
      <alignment horizontal="right"/>
      <protection/>
    </xf>
    <xf numFmtId="164" fontId="22" fillId="35" borderId="15" xfId="0" applyNumberFormat="1" applyFont="1" applyFill="1" applyBorder="1" applyAlignment="1" applyProtection="1">
      <alignment horizontal="right"/>
      <protection/>
    </xf>
    <xf numFmtId="164" fontId="22" fillId="34" borderId="15" xfId="0" applyNumberFormat="1" applyFont="1" applyFill="1" applyBorder="1" applyAlignment="1" applyProtection="1">
      <alignment horizontal="right"/>
      <protection/>
    </xf>
    <xf numFmtId="164" fontId="22" fillId="34" borderId="22" xfId="0" applyNumberFormat="1" applyFont="1" applyFill="1" applyBorder="1" applyAlignment="1" applyProtection="1">
      <alignment horizontal="right"/>
      <protection/>
    </xf>
    <xf numFmtId="164" fontId="22" fillId="0" borderId="14" xfId="0" applyNumberFormat="1" applyFont="1" applyFill="1" applyBorder="1" applyAlignment="1" applyProtection="1">
      <alignment horizontal="right"/>
      <protection/>
    </xf>
    <xf numFmtId="164" fontId="19" fillId="0" borderId="15" xfId="0" applyNumberFormat="1" applyFont="1" applyFill="1" applyBorder="1" applyAlignment="1" applyProtection="1">
      <alignment horizontal="right"/>
      <protection/>
    </xf>
    <xf numFmtId="164" fontId="22" fillId="7" borderId="14" xfId="0" applyNumberFormat="1" applyFont="1" applyFill="1" applyBorder="1" applyAlignment="1" applyProtection="1">
      <alignment horizontal="right"/>
      <protection/>
    </xf>
    <xf numFmtId="164" fontId="22" fillId="7" borderId="15" xfId="0" applyNumberFormat="1" applyFont="1" applyFill="1" applyBorder="1" applyAlignment="1" applyProtection="1">
      <alignment horizontal="right"/>
      <protection/>
    </xf>
    <xf numFmtId="164" fontId="22" fillId="7" borderId="22" xfId="0" applyNumberFormat="1" applyFont="1" applyFill="1" applyBorder="1" applyAlignment="1" applyProtection="1">
      <alignment horizontal="right"/>
      <protection/>
    </xf>
    <xf numFmtId="164" fontId="22" fillId="35" borderId="22" xfId="0" applyNumberFormat="1" applyFont="1" applyFill="1" applyBorder="1" applyAlignment="1" applyProtection="1">
      <alignment horizontal="right"/>
      <protection/>
    </xf>
    <xf numFmtId="164" fontId="22" fillId="0" borderId="22" xfId="0" applyNumberFormat="1" applyFont="1" applyFill="1" applyBorder="1" applyAlignment="1" applyProtection="1">
      <alignment horizontal="right"/>
      <protection/>
    </xf>
    <xf numFmtId="164" fontId="22" fillId="0" borderId="16" xfId="0" applyNumberFormat="1" applyFont="1" applyFill="1" applyBorder="1" applyAlignment="1" applyProtection="1">
      <alignment horizontal="right"/>
      <protection/>
    </xf>
    <xf numFmtId="164" fontId="22" fillId="9" borderId="14" xfId="0" applyNumberFormat="1" applyFont="1" applyFill="1" applyBorder="1" applyAlignment="1" applyProtection="1">
      <alignment horizontal="right"/>
      <protection/>
    </xf>
    <xf numFmtId="164" fontId="22" fillId="9" borderId="15" xfId="0" applyNumberFormat="1" applyFont="1" applyFill="1" applyBorder="1" applyAlignment="1" applyProtection="1">
      <alignment horizontal="right"/>
      <protection/>
    </xf>
    <xf numFmtId="0" fontId="22" fillId="0" borderId="0" xfId="0" applyFont="1" applyAlignment="1">
      <alignment/>
    </xf>
    <xf numFmtId="164" fontId="22" fillId="0" borderId="21" xfId="0" applyNumberFormat="1" applyFont="1" applyFill="1" applyBorder="1" applyAlignment="1">
      <alignment horizontal="right"/>
    </xf>
    <xf numFmtId="164" fontId="22" fillId="0" borderId="15" xfId="0" applyNumberFormat="1" applyFont="1" applyFill="1" applyBorder="1" applyAlignment="1">
      <alignment horizontal="right"/>
    </xf>
    <xf numFmtId="164" fontId="22" fillId="34" borderId="21" xfId="0" applyNumberFormat="1" applyFont="1" applyFill="1" applyBorder="1" applyAlignment="1" applyProtection="1">
      <alignment horizontal="right"/>
      <protection/>
    </xf>
    <xf numFmtId="164" fontId="22" fillId="0" borderId="14" xfId="0" applyNumberFormat="1" applyFont="1" applyFill="1" applyBorder="1" applyAlignment="1">
      <alignment horizontal="right"/>
    </xf>
    <xf numFmtId="164" fontId="22" fillId="36" borderId="15" xfId="0" applyNumberFormat="1" applyFont="1" applyFill="1" applyBorder="1" applyAlignment="1">
      <alignment horizontal="right"/>
    </xf>
    <xf numFmtId="164" fontId="22" fillId="9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 applyProtection="1">
      <alignment horizontal="right"/>
      <protection/>
    </xf>
    <xf numFmtId="164" fontId="22" fillId="34" borderId="20" xfId="0" applyNumberFormat="1" applyFont="1" applyFill="1" applyBorder="1" applyAlignment="1" applyProtection="1">
      <alignment horizontal="right"/>
      <protection/>
    </xf>
    <xf numFmtId="164" fontId="22" fillId="36" borderId="15" xfId="0" applyNumberFormat="1" applyFont="1" applyFill="1" applyBorder="1" applyAlignment="1" applyProtection="1">
      <alignment horizontal="right"/>
      <protection/>
    </xf>
    <xf numFmtId="164" fontId="19" fillId="0" borderId="22" xfId="0" applyNumberFormat="1" applyFont="1" applyFill="1" applyBorder="1" applyAlignment="1" applyProtection="1">
      <alignment horizontal="right"/>
      <protection/>
    </xf>
    <xf numFmtId="49" fontId="24" fillId="0" borderId="20" xfId="0" applyNumberFormat="1" applyFont="1" applyFill="1" applyBorder="1" applyAlignment="1">
      <alignment vertical="top" wrapText="1"/>
    </xf>
    <xf numFmtId="164" fontId="19" fillId="0" borderId="21" xfId="0" applyNumberFormat="1" applyFont="1" applyFill="1" applyBorder="1" applyAlignment="1">
      <alignment horizontal="right"/>
    </xf>
    <xf numFmtId="164" fontId="19" fillId="0" borderId="15" xfId="0" applyNumberFormat="1" applyFont="1" applyFill="1" applyBorder="1" applyAlignment="1">
      <alignment horizontal="right"/>
    </xf>
    <xf numFmtId="164" fontId="19" fillId="0" borderId="15" xfId="0" applyNumberFormat="1" applyFont="1" applyBorder="1" applyAlignment="1" applyProtection="1">
      <alignment horizontal="right"/>
      <protection/>
    </xf>
    <xf numFmtId="164" fontId="19" fillId="0" borderId="22" xfId="0" applyNumberFormat="1" applyFont="1" applyBorder="1" applyAlignment="1" applyProtection="1">
      <alignment horizontal="right"/>
      <protection/>
    </xf>
    <xf numFmtId="164" fontId="19" fillId="33" borderId="14" xfId="0" applyNumberFormat="1" applyFont="1" applyFill="1" applyBorder="1" applyAlignment="1" applyProtection="1">
      <alignment horizontal="right"/>
      <protection/>
    </xf>
    <xf numFmtId="164" fontId="19" fillId="33" borderId="15" xfId="0" applyNumberFormat="1" applyFont="1" applyFill="1" applyBorder="1" applyAlignment="1" applyProtection="1">
      <alignment horizontal="right"/>
      <protection/>
    </xf>
    <xf numFmtId="164" fontId="19" fillId="33" borderId="16" xfId="0" applyNumberFormat="1" applyFont="1" applyFill="1" applyBorder="1" applyAlignment="1" applyProtection="1">
      <alignment horizontal="right"/>
      <protection/>
    </xf>
    <xf numFmtId="164" fontId="19" fillId="34" borderId="21" xfId="0" applyNumberFormat="1" applyFont="1" applyFill="1" applyBorder="1" applyAlignment="1" applyProtection="1">
      <alignment horizontal="right"/>
      <protection/>
    </xf>
    <xf numFmtId="164" fontId="19" fillId="34" borderId="15" xfId="0" applyNumberFormat="1" applyFont="1" applyFill="1" applyBorder="1" applyAlignment="1" applyProtection="1">
      <alignment horizontal="right"/>
      <protection/>
    </xf>
    <xf numFmtId="164" fontId="19" fillId="34" borderId="22" xfId="0" applyNumberFormat="1" applyFont="1" applyFill="1" applyBorder="1" applyAlignment="1" applyProtection="1">
      <alignment horizontal="right"/>
      <protection/>
    </xf>
    <xf numFmtId="164" fontId="19" fillId="0" borderId="14" xfId="0" applyNumberFormat="1" applyFont="1" applyFill="1" applyBorder="1" applyAlignment="1">
      <alignment horizontal="right"/>
    </xf>
    <xf numFmtId="164" fontId="19" fillId="36" borderId="15" xfId="0" applyNumberFormat="1" applyFont="1" applyFill="1" applyBorder="1" applyAlignment="1" applyProtection="1">
      <alignment horizontal="right"/>
      <protection/>
    </xf>
    <xf numFmtId="164" fontId="19" fillId="7" borderId="14" xfId="0" applyNumberFormat="1" applyFont="1" applyFill="1" applyBorder="1" applyAlignment="1" applyProtection="1">
      <alignment horizontal="right"/>
      <protection/>
    </xf>
    <xf numFmtId="164" fontId="19" fillId="7" borderId="15" xfId="0" applyNumberFormat="1" applyFont="1" applyFill="1" applyBorder="1" applyAlignment="1" applyProtection="1">
      <alignment horizontal="right"/>
      <protection/>
    </xf>
    <xf numFmtId="164" fontId="19" fillId="7" borderId="22" xfId="0" applyNumberFormat="1" applyFont="1" applyFill="1" applyBorder="1" applyAlignment="1" applyProtection="1">
      <alignment horizontal="right"/>
      <protection/>
    </xf>
    <xf numFmtId="164" fontId="19" fillId="34" borderId="14" xfId="0" applyNumberFormat="1" applyFont="1" applyFill="1" applyBorder="1" applyAlignment="1" applyProtection="1">
      <alignment horizontal="right"/>
      <protection/>
    </xf>
    <xf numFmtId="164" fontId="19" fillId="0" borderId="16" xfId="0" applyNumberFormat="1" applyFont="1" applyFill="1" applyBorder="1" applyAlignment="1" applyProtection="1">
      <alignment horizontal="right"/>
      <protection/>
    </xf>
    <xf numFmtId="164" fontId="19" fillId="9" borderId="14" xfId="0" applyNumberFormat="1" applyFont="1" applyFill="1" applyBorder="1" applyAlignment="1">
      <alignment horizontal="right"/>
    </xf>
    <xf numFmtId="164" fontId="19" fillId="9" borderId="15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>
      <alignment/>
    </xf>
    <xf numFmtId="49" fontId="19" fillId="0" borderId="20" xfId="0" applyNumberFormat="1" applyFont="1" applyBorder="1" applyAlignment="1">
      <alignment vertical="top"/>
    </xf>
    <xf numFmtId="49" fontId="19" fillId="0" borderId="20" xfId="0" applyNumberFormat="1" applyFont="1" applyFill="1" applyBorder="1" applyAlignment="1">
      <alignment vertical="top" wrapText="1"/>
    </xf>
    <xf numFmtId="49" fontId="24" fillId="0" borderId="17" xfId="0" applyNumberFormat="1" applyFont="1" applyFill="1" applyBorder="1" applyAlignment="1">
      <alignment vertical="top" wrapText="1"/>
    </xf>
    <xf numFmtId="164" fontId="19" fillId="0" borderId="20" xfId="0" applyNumberFormat="1" applyFont="1" applyFill="1" applyBorder="1" applyAlignment="1">
      <alignment horizontal="right"/>
    </xf>
    <xf numFmtId="164" fontId="19" fillId="7" borderId="20" xfId="0" applyNumberFormat="1" applyFont="1" applyFill="1" applyBorder="1" applyAlignment="1">
      <alignment horizontal="right"/>
    </xf>
    <xf numFmtId="164" fontId="19" fillId="7" borderId="15" xfId="0" applyNumberFormat="1" applyFont="1" applyFill="1" applyBorder="1" applyAlignment="1">
      <alignment horizontal="right"/>
    </xf>
    <xf numFmtId="49" fontId="19" fillId="37" borderId="16" xfId="0" applyNumberFormat="1" applyFont="1" applyFill="1" applyBorder="1" applyAlignment="1">
      <alignment wrapText="1"/>
    </xf>
    <xf numFmtId="164" fontId="19" fillId="37" borderId="21" xfId="0" applyNumberFormat="1" applyFont="1" applyFill="1" applyBorder="1" applyAlignment="1">
      <alignment horizontal="right"/>
    </xf>
    <xf numFmtId="164" fontId="19" fillId="37" borderId="15" xfId="0" applyNumberFormat="1" applyFont="1" applyFill="1" applyBorder="1" applyAlignment="1">
      <alignment horizontal="right"/>
    </xf>
    <xf numFmtId="164" fontId="19" fillId="37" borderId="15" xfId="0" applyNumberFormat="1" applyFont="1" applyFill="1" applyBorder="1" applyAlignment="1" applyProtection="1">
      <alignment horizontal="right"/>
      <protection/>
    </xf>
    <xf numFmtId="164" fontId="19" fillId="37" borderId="22" xfId="0" applyNumberFormat="1" applyFont="1" applyFill="1" applyBorder="1" applyAlignment="1" applyProtection="1">
      <alignment horizontal="right"/>
      <protection/>
    </xf>
    <xf numFmtId="164" fontId="19" fillId="37" borderId="14" xfId="0" applyNumberFormat="1" applyFont="1" applyFill="1" applyBorder="1" applyAlignment="1" applyProtection="1">
      <alignment horizontal="right"/>
      <protection/>
    </xf>
    <xf numFmtId="164" fontId="19" fillId="37" borderId="16" xfId="0" applyNumberFormat="1" applyFont="1" applyFill="1" applyBorder="1" applyAlignment="1" applyProtection="1">
      <alignment horizontal="right"/>
      <protection/>
    </xf>
    <xf numFmtId="164" fontId="19" fillId="37" borderId="21" xfId="0" applyNumberFormat="1" applyFont="1" applyFill="1" applyBorder="1" applyAlignment="1" applyProtection="1">
      <alignment horizontal="right"/>
      <protection/>
    </xf>
    <xf numFmtId="164" fontId="19" fillId="37" borderId="14" xfId="0" applyNumberFormat="1" applyFont="1" applyFill="1" applyBorder="1" applyAlignment="1">
      <alignment horizontal="right"/>
    </xf>
    <xf numFmtId="164" fontId="22" fillId="37" borderId="15" xfId="0" applyNumberFormat="1" applyFont="1" applyFill="1" applyBorder="1" applyAlignment="1" applyProtection="1">
      <alignment horizontal="right"/>
      <protection/>
    </xf>
    <xf numFmtId="0" fontId="19" fillId="37" borderId="0" xfId="0" applyFont="1" applyFill="1" applyAlignment="1">
      <alignment/>
    </xf>
    <xf numFmtId="49" fontId="19" fillId="37" borderId="16" xfId="0" applyNumberFormat="1" applyFont="1" applyFill="1" applyBorder="1" applyAlignment="1">
      <alignment vertical="top" wrapText="1"/>
    </xf>
    <xf numFmtId="49" fontId="19" fillId="0" borderId="16" xfId="0" applyNumberFormat="1" applyFont="1" applyBorder="1" applyAlignment="1">
      <alignment vertical="top" wrapText="1"/>
    </xf>
    <xf numFmtId="49" fontId="23" fillId="0" borderId="16" xfId="0" applyNumberFormat="1" applyFont="1" applyBorder="1" applyAlignment="1">
      <alignment vertical="top" wrapText="1"/>
    </xf>
    <xf numFmtId="49" fontId="19" fillId="0" borderId="16" xfId="0" applyNumberFormat="1" applyFont="1" applyBorder="1" applyAlignment="1">
      <alignment vertical="top"/>
    </xf>
    <xf numFmtId="49" fontId="19" fillId="38" borderId="16" xfId="0" applyNumberFormat="1" applyFont="1" applyFill="1" applyBorder="1" applyAlignment="1">
      <alignment vertical="top" wrapText="1"/>
    </xf>
    <xf numFmtId="0" fontId="19" fillId="0" borderId="21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9" borderId="14" xfId="0" applyFont="1" applyFill="1" applyBorder="1" applyAlignment="1">
      <alignment/>
    </xf>
    <xf numFmtId="164" fontId="19" fillId="38" borderId="15" xfId="0" applyNumberFormat="1" applyFont="1" applyFill="1" applyBorder="1" applyAlignment="1" applyProtection="1">
      <alignment horizontal="right"/>
      <protection/>
    </xf>
    <xf numFmtId="0" fontId="19" fillId="38" borderId="0" xfId="0" applyFont="1" applyFill="1" applyAlignment="1">
      <alignment/>
    </xf>
    <xf numFmtId="164" fontId="19" fillId="0" borderId="14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19" fillId="0" borderId="21" xfId="0" applyNumberFormat="1" applyFont="1" applyFill="1" applyBorder="1" applyAlignment="1">
      <alignment/>
    </xf>
    <xf numFmtId="164" fontId="19" fillId="9" borderId="14" xfId="0" applyNumberFormat="1" applyFont="1" applyFill="1" applyBorder="1" applyAlignment="1">
      <alignment/>
    </xf>
    <xf numFmtId="0" fontId="19" fillId="0" borderId="16" xfId="0" applyFont="1" applyBorder="1" applyAlignment="1">
      <alignment vertical="top" wrapText="1"/>
    </xf>
    <xf numFmtId="164" fontId="19" fillId="34" borderId="20" xfId="0" applyNumberFormat="1" applyFont="1" applyFill="1" applyBorder="1" applyAlignment="1" applyProtection="1">
      <alignment horizontal="right"/>
      <protection/>
    </xf>
    <xf numFmtId="49" fontId="23" fillId="0" borderId="20" xfId="0" applyNumberFormat="1" applyFont="1" applyBorder="1" applyAlignment="1">
      <alignment vertical="top" wrapText="1"/>
    </xf>
    <xf numFmtId="164" fontId="22" fillId="0" borderId="21" xfId="0" applyNumberFormat="1" applyFont="1" applyFill="1" applyBorder="1" applyAlignment="1">
      <alignment/>
    </xf>
    <xf numFmtId="164" fontId="22" fillId="0" borderId="15" xfId="0" applyNumberFormat="1" applyFont="1" applyFill="1" applyBorder="1" applyAlignment="1">
      <alignment/>
    </xf>
    <xf numFmtId="164" fontId="22" fillId="0" borderId="14" xfId="0" applyNumberFormat="1" applyFont="1" applyFill="1" applyBorder="1" applyAlignment="1">
      <alignment/>
    </xf>
    <xf numFmtId="164" fontId="22" fillId="9" borderId="14" xfId="0" applyNumberFormat="1" applyFont="1" applyFill="1" applyBorder="1" applyAlignment="1">
      <alignment/>
    </xf>
    <xf numFmtId="49" fontId="19" fillId="0" borderId="20" xfId="0" applyNumberFormat="1" applyFont="1" applyBorder="1" applyAlignment="1">
      <alignment vertical="top" wrapText="1"/>
    </xf>
    <xf numFmtId="164" fontId="22" fillId="7" borderId="14" xfId="0" applyNumberFormat="1" applyFont="1" applyFill="1" applyBorder="1" applyAlignment="1">
      <alignment/>
    </xf>
    <xf numFmtId="49" fontId="24" fillId="0" borderId="20" xfId="0" applyNumberFormat="1" applyFont="1" applyBorder="1" applyAlignment="1">
      <alignment vertical="top" wrapText="1"/>
    </xf>
    <xf numFmtId="49" fontId="25" fillId="0" borderId="20" xfId="0" applyNumberFormat="1" applyFont="1" applyFill="1" applyBorder="1" applyAlignment="1">
      <alignment vertical="top" wrapText="1"/>
    </xf>
    <xf numFmtId="164" fontId="22" fillId="19" borderId="22" xfId="0" applyNumberFormat="1" applyFont="1" applyFill="1" applyBorder="1" applyAlignment="1" applyProtection="1">
      <alignment horizontal="right"/>
      <protection/>
    </xf>
    <xf numFmtId="0" fontId="22" fillId="0" borderId="0" xfId="0" applyFont="1" applyFill="1" applyAlignment="1">
      <alignment/>
    </xf>
    <xf numFmtId="164" fontId="19" fillId="35" borderId="22" xfId="0" applyNumberFormat="1" applyFont="1" applyFill="1" applyBorder="1" applyAlignment="1" applyProtection="1">
      <alignment horizontal="right"/>
      <protection/>
    </xf>
    <xf numFmtId="164" fontId="22" fillId="0" borderId="30" xfId="0" applyNumberFormat="1" applyFont="1" applyFill="1" applyBorder="1" applyAlignment="1">
      <alignment horizontal="right"/>
    </xf>
    <xf numFmtId="164" fontId="22" fillId="0" borderId="31" xfId="0" applyNumberFormat="1" applyFont="1" applyFill="1" applyBorder="1" applyAlignment="1">
      <alignment horizontal="right"/>
    </xf>
    <xf numFmtId="164" fontId="22" fillId="0" borderId="31" xfId="0" applyNumberFormat="1" applyFont="1" applyBorder="1" applyAlignment="1" applyProtection="1">
      <alignment horizontal="right"/>
      <protection/>
    </xf>
    <xf numFmtId="164" fontId="22" fillId="0" borderId="32" xfId="0" applyNumberFormat="1" applyFont="1" applyBorder="1" applyAlignment="1" applyProtection="1">
      <alignment horizontal="right"/>
      <protection/>
    </xf>
    <xf numFmtId="164" fontId="22" fillId="0" borderId="30" xfId="0" applyNumberFormat="1" applyFont="1" applyFill="1" applyBorder="1" applyAlignment="1">
      <alignment/>
    </xf>
    <xf numFmtId="164" fontId="22" fillId="0" borderId="31" xfId="0" applyNumberFormat="1" applyFont="1" applyFill="1" applyBorder="1" applyAlignment="1">
      <alignment/>
    </xf>
    <xf numFmtId="164" fontId="22" fillId="0" borderId="31" xfId="0" applyNumberFormat="1" applyFont="1" applyFill="1" applyBorder="1" applyAlignment="1" applyProtection="1">
      <alignment horizontal="right"/>
      <protection/>
    </xf>
    <xf numFmtId="164" fontId="22" fillId="0" borderId="32" xfId="0" applyNumberFormat="1" applyFont="1" applyFill="1" applyBorder="1" applyAlignment="1" applyProtection="1">
      <alignment horizontal="right"/>
      <protection/>
    </xf>
    <xf numFmtId="164" fontId="22" fillId="0" borderId="33" xfId="0" applyNumberFormat="1" applyFont="1" applyFill="1" applyBorder="1" applyAlignment="1">
      <alignment/>
    </xf>
    <xf numFmtId="164" fontId="19" fillId="0" borderId="31" xfId="0" applyNumberFormat="1" applyFont="1" applyFill="1" applyBorder="1" applyAlignment="1" applyProtection="1">
      <alignment horizontal="right"/>
      <protection/>
    </xf>
    <xf numFmtId="49" fontId="23" fillId="0" borderId="34" xfId="0" applyNumberFormat="1" applyFont="1" applyBorder="1" applyAlignment="1">
      <alignment vertical="top" wrapText="1"/>
    </xf>
    <xf numFmtId="164" fontId="19" fillId="0" borderId="35" xfId="0" applyNumberFormat="1" applyFont="1" applyFill="1" applyBorder="1" applyAlignment="1">
      <alignment horizontal="right"/>
    </xf>
    <xf numFmtId="164" fontId="22" fillId="0" borderId="36" xfId="0" applyNumberFormat="1" applyFont="1" applyFill="1" applyBorder="1" applyAlignment="1">
      <alignment horizontal="right"/>
    </xf>
    <xf numFmtId="164" fontId="22" fillId="0" borderId="36" xfId="0" applyNumberFormat="1" applyFont="1" applyBorder="1" applyAlignment="1" applyProtection="1">
      <alignment horizontal="right"/>
      <protection/>
    </xf>
    <xf numFmtId="164" fontId="19" fillId="0" borderId="37" xfId="0" applyNumberFormat="1" applyFont="1" applyBorder="1" applyAlignment="1" applyProtection="1">
      <alignment horizontal="right"/>
      <protection/>
    </xf>
    <xf numFmtId="164" fontId="19" fillId="33" borderId="33" xfId="0" applyNumberFormat="1" applyFont="1" applyFill="1" applyBorder="1" applyAlignment="1" applyProtection="1">
      <alignment horizontal="right"/>
      <protection/>
    </xf>
    <xf numFmtId="164" fontId="19" fillId="33" borderId="31" xfId="0" applyNumberFormat="1" applyFont="1" applyFill="1" applyBorder="1" applyAlignment="1" applyProtection="1">
      <alignment horizontal="right"/>
      <protection/>
    </xf>
    <xf numFmtId="164" fontId="19" fillId="33" borderId="38" xfId="0" applyNumberFormat="1" applyFont="1" applyFill="1" applyBorder="1" applyAlignment="1" applyProtection="1">
      <alignment horizontal="right"/>
      <protection/>
    </xf>
    <xf numFmtId="164" fontId="22" fillId="34" borderId="30" xfId="0" applyNumberFormat="1" applyFont="1" applyFill="1" applyBorder="1" applyAlignment="1" applyProtection="1">
      <alignment horizontal="right"/>
      <protection/>
    </xf>
    <xf numFmtId="164" fontId="22" fillId="34" borderId="31" xfId="0" applyNumberFormat="1" applyFont="1" applyFill="1" applyBorder="1" applyAlignment="1" applyProtection="1">
      <alignment horizontal="right"/>
      <protection/>
    </xf>
    <xf numFmtId="164" fontId="22" fillId="34" borderId="32" xfId="0" applyNumberFormat="1" applyFont="1" applyFill="1" applyBorder="1" applyAlignment="1" applyProtection="1">
      <alignment horizontal="right"/>
      <protection/>
    </xf>
    <xf numFmtId="164" fontId="20" fillId="0" borderId="31" xfId="0" applyNumberFormat="1" applyFont="1" applyFill="1" applyBorder="1" applyAlignment="1" applyProtection="1">
      <alignment horizontal="right"/>
      <protection/>
    </xf>
    <xf numFmtId="164" fontId="22" fillId="7" borderId="33" xfId="0" applyNumberFormat="1" applyFont="1" applyFill="1" applyBorder="1" applyAlignment="1" applyProtection="1">
      <alignment horizontal="right"/>
      <protection/>
    </xf>
    <xf numFmtId="164" fontId="22" fillId="7" borderId="31" xfId="0" applyNumberFormat="1" applyFont="1" applyFill="1" applyBorder="1" applyAlignment="1" applyProtection="1">
      <alignment horizontal="right"/>
      <protection/>
    </xf>
    <xf numFmtId="164" fontId="22" fillId="7" borderId="32" xfId="0" applyNumberFormat="1" applyFont="1" applyFill="1" applyBorder="1" applyAlignment="1" applyProtection="1">
      <alignment horizontal="right"/>
      <protection/>
    </xf>
    <xf numFmtId="164" fontId="22" fillId="34" borderId="35" xfId="0" applyNumberFormat="1" applyFont="1" applyFill="1" applyBorder="1" applyAlignment="1" applyProtection="1">
      <alignment horizontal="right"/>
      <protection/>
    </xf>
    <xf numFmtId="164" fontId="22" fillId="34" borderId="36" xfId="0" applyNumberFormat="1" applyFont="1" applyFill="1" applyBorder="1" applyAlignment="1" applyProtection="1">
      <alignment horizontal="right"/>
      <protection/>
    </xf>
    <xf numFmtId="164" fontId="22" fillId="34" borderId="37" xfId="0" applyNumberFormat="1" applyFont="1" applyFill="1" applyBorder="1" applyAlignment="1" applyProtection="1">
      <alignment horizontal="right"/>
      <protection/>
    </xf>
    <xf numFmtId="164" fontId="22" fillId="0" borderId="35" xfId="0" applyNumberFormat="1" applyFont="1" applyFill="1" applyBorder="1" applyAlignment="1">
      <alignment/>
    </xf>
    <xf numFmtId="164" fontId="22" fillId="0" borderId="36" xfId="0" applyNumberFormat="1" applyFont="1" applyFill="1" applyBorder="1" applyAlignment="1">
      <alignment/>
    </xf>
    <xf numFmtId="164" fontId="22" fillId="0" borderId="36" xfId="0" applyNumberFormat="1" applyFont="1" applyFill="1" applyBorder="1" applyAlignment="1" applyProtection="1">
      <alignment horizontal="right"/>
      <protection/>
    </xf>
    <xf numFmtId="164" fontId="19" fillId="0" borderId="37" xfId="0" applyNumberFormat="1" applyFont="1" applyFill="1" applyBorder="1" applyAlignment="1" applyProtection="1">
      <alignment horizontal="right"/>
      <protection/>
    </xf>
    <xf numFmtId="164" fontId="19" fillId="0" borderId="39" xfId="0" applyNumberFormat="1" applyFont="1" applyFill="1" applyBorder="1" applyAlignment="1" applyProtection="1">
      <alignment horizontal="right"/>
      <protection/>
    </xf>
    <xf numFmtId="164" fontId="19" fillId="0" borderId="32" xfId="0" applyNumberFormat="1" applyFont="1" applyFill="1" applyBorder="1" applyAlignment="1" applyProtection="1">
      <alignment horizontal="right"/>
      <protection/>
    </xf>
    <xf numFmtId="164" fontId="22" fillId="34" borderId="33" xfId="0" applyNumberFormat="1" applyFont="1" applyFill="1" applyBorder="1" applyAlignment="1" applyProtection="1">
      <alignment horizontal="right"/>
      <protection/>
    </xf>
    <xf numFmtId="164" fontId="22" fillId="0" borderId="38" xfId="0" applyNumberFormat="1" applyFont="1" applyFill="1" applyBorder="1" applyAlignment="1" applyProtection="1">
      <alignment horizontal="right"/>
      <protection/>
    </xf>
    <xf numFmtId="0" fontId="19" fillId="0" borderId="40" xfId="0" applyFont="1" applyBorder="1" applyAlignment="1">
      <alignment/>
    </xf>
    <xf numFmtId="49" fontId="19" fillId="0" borderId="0" xfId="0" applyNumberFormat="1" applyFont="1" applyAlignment="1">
      <alignment horizontal="right" vertical="top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1" fillId="0" borderId="41" xfId="0" applyFont="1" applyBorder="1" applyAlignment="1">
      <alignment/>
    </xf>
    <xf numFmtId="49" fontId="19" fillId="0" borderId="0" xfId="0" applyNumberFormat="1" applyFont="1" applyAlignment="1">
      <alignment vertical="top"/>
    </xf>
    <xf numFmtId="164" fontId="20" fillId="0" borderId="0" xfId="0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0" fontId="19" fillId="0" borderId="41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31" fillId="0" borderId="0" xfId="0" applyNumberFormat="1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42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8" xfId="0" applyFont="1" applyFill="1" applyBorder="1" applyAlignment="1">
      <alignment horizontal="center" wrapText="1"/>
    </xf>
    <xf numFmtId="0" fontId="26" fillId="0" borderId="42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wrapText="1"/>
    </xf>
    <xf numFmtId="0" fontId="26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9" borderId="2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4" borderId="16" xfId="0" applyFont="1" applyFill="1" applyBorder="1" applyAlignment="1">
      <alignment horizontal="center" wrapText="1"/>
    </xf>
    <xf numFmtId="0" fontId="0" fillId="4" borderId="22" xfId="0" applyFont="1" applyFill="1" applyBorder="1" applyAlignment="1">
      <alignment horizontal="center" wrapText="1"/>
    </xf>
    <xf numFmtId="0" fontId="31" fillId="0" borderId="0" xfId="0" applyFont="1" applyAlignment="1">
      <alignment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1" fillId="39" borderId="15" xfId="0" applyFont="1" applyFill="1" applyBorder="1" applyAlignment="1">
      <alignment/>
    </xf>
    <xf numFmtId="0" fontId="31" fillId="39" borderId="16" xfId="0" applyFont="1" applyFill="1" applyBorder="1" applyAlignment="1">
      <alignment/>
    </xf>
    <xf numFmtId="164" fontId="31" fillId="39" borderId="21" xfId="0" applyNumberFormat="1" applyFont="1" applyFill="1" applyBorder="1" applyAlignment="1">
      <alignment/>
    </xf>
    <xf numFmtId="164" fontId="31" fillId="39" borderId="15" xfId="0" applyNumberFormat="1" applyFont="1" applyFill="1" applyBorder="1" applyAlignment="1">
      <alignment/>
    </xf>
    <xf numFmtId="164" fontId="31" fillId="4" borderId="16" xfId="0" applyNumberFormat="1" applyFont="1" applyFill="1" applyBorder="1" applyAlignment="1">
      <alignment/>
    </xf>
    <xf numFmtId="164" fontId="31" fillId="4" borderId="22" xfId="0" applyNumberFormat="1" applyFont="1" applyFill="1" applyBorder="1" applyAlignment="1">
      <alignment/>
    </xf>
    <xf numFmtId="0" fontId="31" fillId="39" borderId="0" xfId="0" applyFont="1" applyFill="1" applyAlignment="1">
      <alignment/>
    </xf>
    <xf numFmtId="0" fontId="30" fillId="0" borderId="15" xfId="0" applyFont="1" applyBorder="1" applyAlignment="1">
      <alignment/>
    </xf>
    <xf numFmtId="0" fontId="32" fillId="0" borderId="16" xfId="0" applyFont="1" applyBorder="1" applyAlignment="1">
      <alignment/>
    </xf>
    <xf numFmtId="164" fontId="0" fillId="39" borderId="21" xfId="0" applyNumberFormat="1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0" fillId="4" borderId="16" xfId="0" applyNumberFormat="1" applyFont="1" applyFill="1" applyBorder="1" applyAlignment="1">
      <alignment/>
    </xf>
    <xf numFmtId="164" fontId="0" fillId="0" borderId="15" xfId="0" applyNumberFormat="1" applyBorder="1" applyAlignment="1">
      <alignment/>
    </xf>
    <xf numFmtId="164" fontId="0" fillId="39" borderId="21" xfId="0" applyNumberFormat="1" applyFont="1" applyFill="1" applyBorder="1" applyAlignment="1">
      <alignment/>
    </xf>
    <xf numFmtId="164" fontId="0" fillId="36" borderId="15" xfId="0" applyNumberFormat="1" applyFont="1" applyFill="1" applyBorder="1" applyAlignment="1">
      <alignment/>
    </xf>
    <xf numFmtId="164" fontId="0" fillId="4" borderId="22" xfId="0" applyNumberFormat="1" applyFont="1" applyFill="1" applyBorder="1" applyAlignment="1">
      <alignment/>
    </xf>
    <xf numFmtId="164" fontId="33" fillId="0" borderId="0" xfId="0" applyNumberFormat="1" applyFont="1" applyAlignment="1">
      <alignment/>
    </xf>
    <xf numFmtId="0" fontId="30" fillId="0" borderId="15" xfId="0" applyFont="1" applyBorder="1" applyAlignment="1">
      <alignment wrapText="1"/>
    </xf>
    <xf numFmtId="0" fontId="30" fillId="0" borderId="16" xfId="0" applyFont="1" applyBorder="1" applyAlignment="1">
      <alignment/>
    </xf>
    <xf numFmtId="164" fontId="0" fillId="39" borderId="21" xfId="0" applyNumberFormat="1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0" fontId="30" fillId="0" borderId="15" xfId="0" applyFont="1" applyBorder="1" applyAlignment="1">
      <alignment vertical="top"/>
    </xf>
    <xf numFmtId="0" fontId="30" fillId="0" borderId="15" xfId="0" applyFont="1" applyFill="1" applyBorder="1" applyAlignment="1">
      <alignment vertical="top"/>
    </xf>
    <xf numFmtId="0" fontId="30" fillId="0" borderId="16" xfId="0" applyFont="1" applyFill="1" applyBorder="1" applyAlignment="1">
      <alignment vertical="top"/>
    </xf>
    <xf numFmtId="164" fontId="0" fillId="39" borderId="21" xfId="0" applyNumberFormat="1" applyFont="1" applyFill="1" applyBorder="1" applyAlignment="1">
      <alignment vertical="top"/>
    </xf>
    <xf numFmtId="164" fontId="0" fillId="0" borderId="15" xfId="0" applyNumberFormat="1" applyFont="1" applyFill="1" applyBorder="1" applyAlignment="1">
      <alignment vertical="top"/>
    </xf>
    <xf numFmtId="164" fontId="3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0" fillId="0" borderId="15" xfId="0" applyFont="1" applyBorder="1" applyAlignment="1">
      <alignment vertical="top" wrapText="1"/>
    </xf>
    <xf numFmtId="0" fontId="30" fillId="0" borderId="16" xfId="0" applyFont="1" applyBorder="1" applyAlignment="1">
      <alignment vertical="top"/>
    </xf>
    <xf numFmtId="164" fontId="0" fillId="0" borderId="15" xfId="0" applyNumberFormat="1" applyFont="1" applyBorder="1" applyAlignment="1">
      <alignment vertical="top"/>
    </xf>
    <xf numFmtId="164" fontId="0" fillId="0" borderId="15" xfId="0" applyNumberFormat="1" applyFont="1" applyBorder="1" applyAlignment="1">
      <alignment/>
    </xf>
    <xf numFmtId="0" fontId="31" fillId="0" borderId="15" xfId="0" applyFont="1" applyFill="1" applyBorder="1" applyAlignment="1">
      <alignment/>
    </xf>
    <xf numFmtId="0" fontId="34" fillId="0" borderId="16" xfId="0" applyFont="1" applyBorder="1" applyAlignment="1">
      <alignment/>
    </xf>
    <xf numFmtId="164" fontId="31" fillId="39" borderId="21" xfId="0" applyNumberFormat="1" applyFont="1" applyFill="1" applyBorder="1" applyAlignment="1">
      <alignment/>
    </xf>
    <xf numFmtId="164" fontId="31" fillId="0" borderId="15" xfId="0" applyNumberFormat="1" applyFont="1" applyFill="1" applyBorder="1" applyAlignment="1">
      <alignment/>
    </xf>
    <xf numFmtId="164" fontId="31" fillId="0" borderId="15" xfId="0" applyNumberFormat="1" applyFont="1" applyFill="1" applyBorder="1" applyAlignment="1">
      <alignment/>
    </xf>
    <xf numFmtId="164" fontId="35" fillId="0" borderId="15" xfId="0" applyNumberFormat="1" applyFont="1" applyFill="1" applyBorder="1" applyAlignment="1">
      <alignment/>
    </xf>
    <xf numFmtId="164" fontId="35" fillId="0" borderId="0" xfId="0" applyNumberFormat="1" applyFont="1" applyAlignment="1">
      <alignment/>
    </xf>
    <xf numFmtId="0" fontId="31" fillId="0" borderId="0" xfId="0" applyFont="1" applyAlignment="1">
      <alignment/>
    </xf>
    <xf numFmtId="0" fontId="36" fillId="0" borderId="15" xfId="0" applyFont="1" applyFill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164" fontId="33" fillId="39" borderId="21" xfId="0" applyNumberFormat="1" applyFont="1" applyFill="1" applyBorder="1" applyAlignment="1">
      <alignment vertical="top" wrapText="1"/>
    </xf>
    <xf numFmtId="164" fontId="33" fillId="0" borderId="15" xfId="0" applyNumberFormat="1" applyFont="1" applyBorder="1" applyAlignment="1">
      <alignment vertical="top" wrapText="1"/>
    </xf>
    <xf numFmtId="164" fontId="33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7" fillId="0" borderId="15" xfId="0" applyFont="1" applyFill="1" applyBorder="1" applyAlignment="1">
      <alignment horizontal="left" vertical="top" wrapText="1"/>
    </xf>
    <xf numFmtId="0" fontId="36" fillId="0" borderId="16" xfId="0" applyFont="1" applyFill="1" applyBorder="1" applyAlignment="1">
      <alignment vertical="top" wrapText="1"/>
    </xf>
    <xf numFmtId="164" fontId="33" fillId="0" borderId="15" xfId="0" applyNumberFormat="1" applyFont="1" applyFill="1" applyBorder="1" applyAlignment="1">
      <alignment vertical="top" wrapText="1"/>
    </xf>
    <xf numFmtId="0" fontId="30" fillId="0" borderId="15" xfId="0" applyFont="1" applyBorder="1" applyAlignment="1">
      <alignment/>
    </xf>
    <xf numFmtId="0" fontId="38" fillId="0" borderId="15" xfId="0" applyFont="1" applyBorder="1" applyAlignment="1">
      <alignment wrapText="1"/>
    </xf>
    <xf numFmtId="0" fontId="38" fillId="0" borderId="16" xfId="0" applyFont="1" applyBorder="1" applyAlignment="1">
      <alignment wrapText="1"/>
    </xf>
    <xf numFmtId="164" fontId="39" fillId="39" borderId="21" xfId="0" applyNumberFormat="1" applyFont="1" applyFill="1" applyBorder="1" applyAlignment="1">
      <alignment wrapText="1"/>
    </xf>
    <xf numFmtId="164" fontId="39" fillId="0" borderId="15" xfId="0" applyNumberFormat="1" applyFont="1" applyBorder="1" applyAlignment="1">
      <alignment wrapText="1"/>
    </xf>
    <xf numFmtId="0" fontId="30" fillId="0" borderId="16" xfId="0" applyFont="1" applyBorder="1" applyAlignment="1">
      <alignment/>
    </xf>
    <xf numFmtId="164" fontId="0" fillId="0" borderId="0" xfId="0" applyNumberFormat="1" applyAlignment="1">
      <alignment/>
    </xf>
    <xf numFmtId="164" fontId="0" fillId="4" borderId="15" xfId="0" applyNumberFormat="1" applyFont="1" applyFill="1" applyBorder="1" applyAlignment="1">
      <alignment/>
    </xf>
    <xf numFmtId="164" fontId="35" fillId="10" borderId="1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33" fillId="36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164" fontId="0" fillId="39" borderId="21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43" xfId="0" applyFont="1" applyBorder="1" applyAlignment="1">
      <alignment/>
    </xf>
    <xf numFmtId="0" fontId="31" fillId="39" borderId="31" xfId="0" applyFont="1" applyFill="1" applyBorder="1" applyAlignment="1">
      <alignment/>
    </xf>
    <xf numFmtId="0" fontId="31" fillId="39" borderId="38" xfId="0" applyFont="1" applyFill="1" applyBorder="1" applyAlignment="1">
      <alignment/>
    </xf>
    <xf numFmtId="164" fontId="31" fillId="39" borderId="30" xfId="0" applyNumberFormat="1" applyFont="1" applyFill="1" applyBorder="1" applyAlignment="1">
      <alignment/>
    </xf>
    <xf numFmtId="164" fontId="31" fillId="39" borderId="31" xfId="0" applyNumberFormat="1" applyFont="1" applyFill="1" applyBorder="1" applyAlignment="1">
      <alignment/>
    </xf>
    <xf numFmtId="164" fontId="31" fillId="4" borderId="38" xfId="0" applyNumberFormat="1" applyFont="1" applyFill="1" applyBorder="1" applyAlignment="1">
      <alignment/>
    </xf>
    <xf numFmtId="164" fontId="31" fillId="4" borderId="32" xfId="0" applyNumberFormat="1" applyFont="1" applyFill="1" applyBorder="1" applyAlignment="1">
      <alignment/>
    </xf>
    <xf numFmtId="164" fontId="31" fillId="39" borderId="44" xfId="0" applyNumberFormat="1" applyFont="1" applyFill="1" applyBorder="1" applyAlignment="1">
      <alignment/>
    </xf>
    <xf numFmtId="0" fontId="31" fillId="39" borderId="44" xfId="0" applyFont="1" applyFill="1" applyBorder="1" applyAlignment="1">
      <alignment/>
    </xf>
    <xf numFmtId="164" fontId="29" fillId="0" borderId="0" xfId="0" applyNumberFormat="1" applyFont="1" applyAlignment="1">
      <alignment/>
    </xf>
    <xf numFmtId="0" fontId="30" fillId="0" borderId="0" xfId="0" applyFont="1" applyAlignment="1">
      <alignment/>
    </xf>
    <xf numFmtId="0" fontId="29" fillId="0" borderId="0" xfId="0" applyFont="1" applyFill="1" applyAlignment="1">
      <alignment horizontal="left" vertical="top"/>
    </xf>
    <xf numFmtId="0" fontId="26" fillId="0" borderId="0" xfId="0" applyFont="1" applyFill="1" applyAlignment="1">
      <alignment horizontal="righ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 vertical="top"/>
    </xf>
    <xf numFmtId="0" fontId="30" fillId="0" borderId="43" xfId="0" applyFont="1" applyFill="1" applyBorder="1" applyAlignment="1">
      <alignment/>
    </xf>
    <xf numFmtId="0" fontId="29" fillId="0" borderId="0" xfId="0" applyFont="1" applyFill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43" xfId="0" applyFont="1" applyFill="1" applyBorder="1" applyAlignment="1">
      <alignment/>
    </xf>
    <xf numFmtId="0" fontId="29" fillId="0" borderId="43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/>
    </xf>
    <xf numFmtId="0" fontId="29" fillId="0" borderId="2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9" fillId="39" borderId="16" xfId="0" applyFont="1" applyFill="1" applyBorder="1" applyAlignment="1">
      <alignment horizontal="right"/>
    </xf>
    <xf numFmtId="164" fontId="26" fillId="39" borderId="21" xfId="0" applyNumberFormat="1" applyFont="1" applyFill="1" applyBorder="1" applyAlignment="1" applyProtection="1">
      <alignment horizontal="right"/>
      <protection/>
    </xf>
    <xf numFmtId="164" fontId="26" fillId="39" borderId="15" xfId="0" applyNumberFormat="1" applyFont="1" applyFill="1" applyBorder="1" applyAlignment="1" applyProtection="1">
      <alignment horizontal="right"/>
      <protection/>
    </xf>
    <xf numFmtId="164" fontId="26" fillId="39" borderId="22" xfId="0" applyNumberFormat="1" applyFont="1" applyFill="1" applyBorder="1" applyAlignment="1" applyProtection="1">
      <alignment horizontal="right"/>
      <protection/>
    </xf>
    <xf numFmtId="164" fontId="26" fillId="39" borderId="20" xfId="0" applyNumberFormat="1" applyFont="1" applyFill="1" applyBorder="1" applyAlignment="1" applyProtection="1">
      <alignment horizontal="right"/>
      <protection/>
    </xf>
    <xf numFmtId="164" fontId="26" fillId="39" borderId="25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0" fontId="29" fillId="0" borderId="16" xfId="0" applyFont="1" applyBorder="1" applyAlignment="1">
      <alignment horizontal="right"/>
    </xf>
    <xf numFmtId="164" fontId="29" fillId="0" borderId="21" xfId="0" applyNumberFormat="1" applyFont="1" applyBorder="1" applyAlignment="1" applyProtection="1">
      <alignment horizontal="right"/>
      <protection/>
    </xf>
    <xf numFmtId="164" fontId="29" fillId="0" borderId="15" xfId="0" applyNumberFormat="1" applyFont="1" applyBorder="1" applyAlignment="1" applyProtection="1">
      <alignment horizontal="right"/>
      <protection/>
    </xf>
    <xf numFmtId="164" fontId="29" fillId="0" borderId="22" xfId="0" applyNumberFormat="1" applyFont="1" applyBorder="1" applyAlignment="1" applyProtection="1">
      <alignment horizontal="right"/>
      <protection/>
    </xf>
    <xf numFmtId="164" fontId="29" fillId="0" borderId="21" xfId="0" applyNumberFormat="1" applyFont="1" applyFill="1" applyBorder="1" applyAlignment="1" applyProtection="1">
      <alignment horizontal="right"/>
      <protection/>
    </xf>
    <xf numFmtId="164" fontId="29" fillId="0" borderId="16" xfId="0" applyNumberFormat="1" applyFont="1" applyFill="1" applyBorder="1" applyAlignment="1" applyProtection="1">
      <alignment horizontal="right"/>
      <protection/>
    </xf>
    <xf numFmtId="164" fontId="29" fillId="0" borderId="15" xfId="0" applyNumberFormat="1" applyFont="1" applyFill="1" applyBorder="1" applyAlignment="1" applyProtection="1">
      <alignment horizontal="right"/>
      <protection/>
    </xf>
    <xf numFmtId="164" fontId="29" fillId="0" borderId="22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wrapText="1"/>
    </xf>
    <xf numFmtId="0" fontId="29" fillId="0" borderId="16" xfId="0" applyFont="1" applyFill="1" applyBorder="1" applyAlignment="1">
      <alignment horizontal="right"/>
    </xf>
    <xf numFmtId="0" fontId="0" fillId="0" borderId="16" xfId="0" applyFont="1" applyBorder="1" applyAlignment="1">
      <alignment vertical="top"/>
    </xf>
    <xf numFmtId="0" fontId="0" fillId="0" borderId="16" xfId="0" applyFont="1" applyBorder="1" applyAlignment="1">
      <alignment/>
    </xf>
    <xf numFmtId="0" fontId="29" fillId="0" borderId="16" xfId="0" applyFont="1" applyBorder="1" applyAlignment="1">
      <alignment horizontal="right"/>
    </xf>
    <xf numFmtId="164" fontId="29" fillId="0" borderId="21" xfId="0" applyNumberFormat="1" applyFont="1" applyFill="1" applyBorder="1" applyAlignment="1" applyProtection="1">
      <alignment horizontal="right"/>
      <protection locked="0"/>
    </xf>
    <xf numFmtId="164" fontId="29" fillId="0" borderId="17" xfId="0" applyNumberFormat="1" applyFont="1" applyFill="1" applyBorder="1" applyAlignment="1" applyProtection="1">
      <alignment horizontal="right"/>
      <protection/>
    </xf>
    <xf numFmtId="0" fontId="33" fillId="0" borderId="16" xfId="0" applyFont="1" applyBorder="1" applyAlignment="1">
      <alignment vertical="top" wrapText="1"/>
    </xf>
    <xf numFmtId="0" fontId="29" fillId="0" borderId="16" xfId="0" applyFont="1" applyFill="1" applyBorder="1" applyAlignment="1">
      <alignment horizontal="right"/>
    </xf>
    <xf numFmtId="164" fontId="29" fillId="0" borderId="20" xfId="0" applyNumberFormat="1" applyFont="1" applyFill="1" applyBorder="1" applyAlignment="1" applyProtection="1">
      <alignment horizontal="right"/>
      <protection/>
    </xf>
    <xf numFmtId="0" fontId="40" fillId="40" borderId="16" xfId="0" applyFont="1" applyFill="1" applyBorder="1" applyAlignment="1">
      <alignment vertical="top" wrapText="1"/>
    </xf>
    <xf numFmtId="0" fontId="29" fillId="40" borderId="16" xfId="0" applyFont="1" applyFill="1" applyBorder="1" applyAlignment="1">
      <alignment horizontal="right"/>
    </xf>
    <xf numFmtId="164" fontId="29" fillId="40" borderId="21" xfId="0" applyNumberFormat="1" applyFont="1" applyFill="1" applyBorder="1" applyAlignment="1" applyProtection="1">
      <alignment horizontal="right"/>
      <protection/>
    </xf>
    <xf numFmtId="164" fontId="29" fillId="40" borderId="15" xfId="0" applyNumberFormat="1" applyFont="1" applyFill="1" applyBorder="1" applyAlignment="1" applyProtection="1">
      <alignment horizontal="right"/>
      <protection/>
    </xf>
    <xf numFmtId="164" fontId="29" fillId="40" borderId="22" xfId="0" applyNumberFormat="1" applyFont="1" applyFill="1" applyBorder="1" applyAlignment="1" applyProtection="1">
      <alignment horizontal="right"/>
      <protection/>
    </xf>
    <xf numFmtId="164" fontId="29" fillId="40" borderId="17" xfId="0" applyNumberFormat="1" applyFont="1" applyFill="1" applyBorder="1" applyAlignment="1" applyProtection="1">
      <alignment horizontal="right"/>
      <protection/>
    </xf>
    <xf numFmtId="0" fontId="41" fillId="40" borderId="16" xfId="0" applyFont="1" applyFill="1" applyBorder="1" applyAlignment="1">
      <alignment horizontal="right"/>
    </xf>
    <xf numFmtId="0" fontId="42" fillId="40" borderId="16" xfId="0" applyFont="1" applyFill="1" applyBorder="1" applyAlignment="1">
      <alignment horizontal="left" vertical="top" wrapText="1"/>
    </xf>
    <xf numFmtId="165" fontId="29" fillId="40" borderId="21" xfId="0" applyNumberFormat="1" applyFont="1" applyFill="1" applyBorder="1" applyAlignment="1">
      <alignment horizontal="right"/>
    </xf>
    <xf numFmtId="0" fontId="43" fillId="40" borderId="16" xfId="0" applyFont="1" applyFill="1" applyBorder="1" applyAlignment="1">
      <alignment wrapText="1"/>
    </xf>
    <xf numFmtId="0" fontId="29" fillId="0" borderId="21" xfId="0" applyFont="1" applyFill="1" applyBorder="1" applyAlignment="1">
      <alignment/>
    </xf>
    <xf numFmtId="0" fontId="39" fillId="0" borderId="16" xfId="0" applyFont="1" applyBorder="1" applyAlignment="1">
      <alignment wrapText="1"/>
    </xf>
    <xf numFmtId="0" fontId="43" fillId="40" borderId="16" xfId="0" applyFont="1" applyFill="1" applyBorder="1" applyAlignment="1">
      <alignment wrapText="1"/>
    </xf>
    <xf numFmtId="0" fontId="0" fillId="40" borderId="16" xfId="0" applyFont="1" applyFill="1" applyBorder="1" applyAlignment="1">
      <alignment horizontal="center"/>
    </xf>
    <xf numFmtId="164" fontId="29" fillId="40" borderId="21" xfId="0" applyNumberFormat="1" applyFont="1" applyFill="1" applyBorder="1" applyAlignment="1" applyProtection="1">
      <alignment horizontal="right"/>
      <protection/>
    </xf>
    <xf numFmtId="164" fontId="29" fillId="40" borderId="15" xfId="0" applyNumberFormat="1" applyFont="1" applyFill="1" applyBorder="1" applyAlignment="1" applyProtection="1">
      <alignment horizontal="right"/>
      <protection/>
    </xf>
    <xf numFmtId="164" fontId="29" fillId="40" borderId="16" xfId="0" applyNumberFormat="1" applyFont="1" applyFill="1" applyBorder="1" applyAlignment="1" applyProtection="1">
      <alignment horizontal="right"/>
      <protection/>
    </xf>
    <xf numFmtId="164" fontId="29" fillId="40" borderId="20" xfId="0" applyNumberFormat="1" applyFont="1" applyFill="1" applyBorder="1" applyAlignment="1" applyProtection="1">
      <alignment horizontal="right"/>
      <protection/>
    </xf>
    <xf numFmtId="164" fontId="29" fillId="0" borderId="20" xfId="0" applyNumberFormat="1" applyFont="1" applyBorder="1" applyAlignment="1" applyProtection="1">
      <alignment horizontal="right"/>
      <protection/>
    </xf>
    <xf numFmtId="165" fontId="29" fillId="0" borderId="21" xfId="0" applyNumberFormat="1" applyFont="1" applyFill="1" applyBorder="1" applyAlignment="1">
      <alignment/>
    </xf>
    <xf numFmtId="0" fontId="26" fillId="16" borderId="15" xfId="0" applyFont="1" applyFill="1" applyBorder="1" applyAlignment="1">
      <alignment/>
    </xf>
    <xf numFmtId="0" fontId="26" fillId="16" borderId="16" xfId="0" applyFont="1" applyFill="1" applyBorder="1" applyAlignment="1">
      <alignment horizontal="right"/>
    </xf>
    <xf numFmtId="164" fontId="26" fillId="16" borderId="21" xfId="0" applyNumberFormat="1" applyFont="1" applyFill="1" applyBorder="1" applyAlignment="1">
      <alignment/>
    </xf>
    <xf numFmtId="164" fontId="26" fillId="16" borderId="15" xfId="0" applyNumberFormat="1" applyFont="1" applyFill="1" applyBorder="1" applyAlignment="1">
      <alignment/>
    </xf>
    <xf numFmtId="164" fontId="26" fillId="16" borderId="15" xfId="0" applyNumberFormat="1" applyFont="1" applyFill="1" applyBorder="1" applyAlignment="1" applyProtection="1">
      <alignment horizontal="right"/>
      <protection/>
    </xf>
    <xf numFmtId="164" fontId="26" fillId="16" borderId="22" xfId="0" applyNumberFormat="1" applyFont="1" applyFill="1" applyBorder="1" applyAlignment="1" applyProtection="1">
      <alignment horizontal="right"/>
      <protection/>
    </xf>
    <xf numFmtId="164" fontId="26" fillId="16" borderId="16" xfId="0" applyNumberFormat="1" applyFont="1" applyFill="1" applyBorder="1" applyAlignment="1">
      <alignment/>
    </xf>
    <xf numFmtId="164" fontId="26" fillId="16" borderId="20" xfId="0" applyNumberFormat="1" applyFont="1" applyFill="1" applyBorder="1" applyAlignment="1">
      <alignment/>
    </xf>
    <xf numFmtId="164" fontId="29" fillId="0" borderId="16" xfId="0" applyNumberFormat="1" applyFont="1" applyBorder="1" applyAlignment="1">
      <alignment horizontal="right"/>
    </xf>
    <xf numFmtId="164" fontId="29" fillId="0" borderId="16" xfId="0" applyNumberFormat="1" applyFont="1" applyFill="1" applyBorder="1" applyAlignment="1">
      <alignment/>
    </xf>
    <xf numFmtId="164" fontId="29" fillId="0" borderId="21" xfId="0" applyNumberFormat="1" applyFont="1" applyFill="1" applyBorder="1" applyAlignment="1">
      <alignment/>
    </xf>
    <xf numFmtId="164" fontId="29" fillId="0" borderId="15" xfId="0" applyNumberFormat="1" applyFont="1" applyFill="1" applyBorder="1" applyAlignment="1">
      <alignment/>
    </xf>
    <xf numFmtId="164" fontId="29" fillId="0" borderId="21" xfId="0" applyNumberFormat="1" applyFont="1" applyFill="1" applyBorder="1" applyAlignment="1">
      <alignment/>
    </xf>
    <xf numFmtId="164" fontId="29" fillId="0" borderId="16" xfId="0" applyNumberFormat="1" applyFont="1" applyFill="1" applyBorder="1" applyAlignment="1">
      <alignment/>
    </xf>
    <xf numFmtId="164" fontId="29" fillId="0" borderId="15" xfId="0" applyNumberFormat="1" applyFont="1" applyFill="1" applyBorder="1" applyAlignment="1">
      <alignment/>
    </xf>
    <xf numFmtId="164" fontId="0" fillId="0" borderId="15" xfId="0" applyNumberFormat="1" applyFont="1" applyBorder="1" applyAlignment="1">
      <alignment wrapText="1"/>
    </xf>
    <xf numFmtId="164" fontId="29" fillId="38" borderId="21" xfId="0" applyNumberFormat="1" applyFont="1" applyFill="1" applyBorder="1" applyAlignment="1">
      <alignment/>
    </xf>
    <xf numFmtId="164" fontId="26" fillId="18" borderId="15" xfId="0" applyNumberFormat="1" applyFont="1" applyFill="1" applyBorder="1" applyAlignment="1">
      <alignment/>
    </xf>
    <xf numFmtId="164" fontId="26" fillId="18" borderId="16" xfId="0" applyNumberFormat="1" applyFont="1" applyFill="1" applyBorder="1" applyAlignment="1">
      <alignment horizontal="right"/>
    </xf>
    <xf numFmtId="164" fontId="26" fillId="18" borderId="30" xfId="0" applyNumberFormat="1" applyFont="1" applyFill="1" applyBorder="1" applyAlignment="1">
      <alignment/>
    </xf>
    <xf numFmtId="164" fontId="26" fillId="18" borderId="31" xfId="0" applyNumberFormat="1" applyFont="1" applyFill="1" applyBorder="1" applyAlignment="1" applyProtection="1">
      <alignment horizontal="right"/>
      <protection/>
    </xf>
    <xf numFmtId="164" fontId="26" fillId="18" borderId="32" xfId="0" applyNumberFormat="1" applyFont="1" applyFill="1" applyBorder="1" applyAlignment="1" applyProtection="1">
      <alignment horizontal="right"/>
      <protection/>
    </xf>
    <xf numFmtId="0" fontId="44" fillId="0" borderId="0" xfId="52">
      <alignment/>
      <protection/>
    </xf>
    <xf numFmtId="0" fontId="22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19" fillId="0" borderId="0" xfId="52" applyFont="1">
      <alignment/>
      <protection/>
    </xf>
    <xf numFmtId="164" fontId="22" fillId="0" borderId="0" xfId="52" applyNumberFormat="1" applyFont="1">
      <alignment/>
      <protection/>
    </xf>
    <xf numFmtId="164" fontId="22" fillId="0" borderId="11" xfId="52" applyNumberFormat="1" applyFont="1" applyBorder="1" applyAlignment="1">
      <alignment horizontal="center"/>
      <protection/>
    </xf>
    <xf numFmtId="164" fontId="22" fillId="0" borderId="53" xfId="52" applyNumberFormat="1" applyFont="1" applyBorder="1" applyAlignment="1">
      <alignment horizontal="center"/>
      <protection/>
    </xf>
    <xf numFmtId="164" fontId="22" fillId="0" borderId="12" xfId="52" applyNumberFormat="1" applyFont="1" applyBorder="1" applyAlignment="1">
      <alignment horizontal="center"/>
      <protection/>
    </xf>
    <xf numFmtId="164" fontId="22" fillId="0" borderId="13" xfId="52" applyNumberFormat="1" applyFont="1" applyBorder="1" applyAlignment="1">
      <alignment horizontal="center"/>
      <protection/>
    </xf>
    <xf numFmtId="164" fontId="20" fillId="0" borderId="16" xfId="52" applyNumberFormat="1" applyFont="1" applyBorder="1" applyAlignment="1">
      <alignment horizontal="center" vertical="center" wrapText="1"/>
      <protection/>
    </xf>
    <xf numFmtId="164" fontId="20" fillId="0" borderId="21" xfId="52" applyNumberFormat="1" applyFont="1" applyBorder="1" applyAlignment="1">
      <alignment horizontal="center" vertical="center" wrapText="1"/>
      <protection/>
    </xf>
    <xf numFmtId="164" fontId="20" fillId="0" borderId="15" xfId="52" applyNumberFormat="1" applyFont="1" applyBorder="1" applyAlignment="1">
      <alignment horizontal="center" vertical="center" wrapText="1"/>
      <protection/>
    </xf>
    <xf numFmtId="164" fontId="20" fillId="0" borderId="25" xfId="52" applyNumberFormat="1" applyFont="1" applyBorder="1" applyAlignment="1">
      <alignment horizontal="center" vertical="center" wrapText="1"/>
      <protection/>
    </xf>
    <xf numFmtId="164" fontId="20" fillId="0" borderId="23" xfId="52" applyNumberFormat="1" applyFont="1" applyBorder="1" applyAlignment="1">
      <alignment horizontal="center" vertical="center" wrapText="1"/>
      <protection/>
    </xf>
    <xf numFmtId="164" fontId="20" fillId="0" borderId="0" xfId="52" applyNumberFormat="1" applyFont="1">
      <alignment/>
      <protection/>
    </xf>
    <xf numFmtId="164" fontId="20" fillId="0" borderId="15" xfId="52" applyNumberFormat="1" applyFont="1" applyBorder="1" applyAlignment="1">
      <alignment horizontal="center"/>
      <protection/>
    </xf>
    <xf numFmtId="164" fontId="20" fillId="0" borderId="22" xfId="52" applyNumberFormat="1" applyFont="1" applyBorder="1" applyAlignment="1">
      <alignment horizontal="center"/>
      <protection/>
    </xf>
    <xf numFmtId="164" fontId="20" fillId="0" borderId="27" xfId="52" applyNumberFormat="1" applyFont="1" applyBorder="1" applyAlignment="1">
      <alignment horizontal="center" vertical="center" wrapText="1"/>
      <protection/>
    </xf>
    <xf numFmtId="164" fontId="22" fillId="0" borderId="16" xfId="52" applyNumberFormat="1" applyFont="1" applyBorder="1" applyAlignment="1">
      <alignment wrapText="1"/>
      <protection/>
    </xf>
    <xf numFmtId="164" fontId="22" fillId="0" borderId="20" xfId="52" applyNumberFormat="1" applyFont="1" applyBorder="1">
      <alignment/>
      <protection/>
    </xf>
    <xf numFmtId="164" fontId="22" fillId="0" borderId="15" xfId="52" applyNumberFormat="1" applyFont="1" applyBorder="1">
      <alignment/>
      <protection/>
    </xf>
    <xf numFmtId="164" fontId="22" fillId="0" borderId="22" xfId="52" applyNumberFormat="1" applyFont="1" applyBorder="1">
      <alignment/>
      <protection/>
    </xf>
    <xf numFmtId="164" fontId="22" fillId="0" borderId="14" xfId="52" applyNumberFormat="1" applyFont="1" applyBorder="1">
      <alignment/>
      <protection/>
    </xf>
    <xf numFmtId="164" fontId="22" fillId="0" borderId="16" xfId="52" applyNumberFormat="1" applyFont="1" applyFill="1" applyBorder="1">
      <alignment/>
      <protection/>
    </xf>
    <xf numFmtId="164" fontId="22" fillId="0" borderId="20" xfId="52" applyNumberFormat="1" applyFont="1" applyFill="1" applyBorder="1">
      <alignment/>
      <protection/>
    </xf>
    <xf numFmtId="164" fontId="22" fillId="0" borderId="15" xfId="52" applyNumberFormat="1" applyFont="1" applyFill="1" applyBorder="1">
      <alignment/>
      <protection/>
    </xf>
    <xf numFmtId="164" fontId="22" fillId="0" borderId="14" xfId="52" applyNumberFormat="1" applyFont="1" applyFill="1" applyBorder="1">
      <alignment/>
      <protection/>
    </xf>
    <xf numFmtId="164" fontId="22" fillId="0" borderId="22" xfId="52" applyNumberFormat="1" applyFont="1" applyFill="1" applyBorder="1">
      <alignment/>
      <protection/>
    </xf>
    <xf numFmtId="164" fontId="22" fillId="0" borderId="0" xfId="52" applyNumberFormat="1" applyFont="1" applyFill="1">
      <alignment/>
      <protection/>
    </xf>
    <xf numFmtId="164" fontId="22" fillId="0" borderId="16" xfId="52" applyNumberFormat="1" applyFont="1" applyBorder="1">
      <alignment/>
      <protection/>
    </xf>
    <xf numFmtId="164" fontId="19" fillId="0" borderId="16" xfId="52" applyNumberFormat="1" applyFont="1" applyBorder="1">
      <alignment/>
      <protection/>
    </xf>
    <xf numFmtId="164" fontId="19" fillId="0" borderId="21" xfId="52" applyNumberFormat="1" applyFont="1" applyBorder="1">
      <alignment/>
      <protection/>
    </xf>
    <xf numFmtId="164" fontId="19" fillId="0" borderId="14" xfId="52" applyNumberFormat="1" applyFont="1" applyBorder="1">
      <alignment/>
      <protection/>
    </xf>
    <xf numFmtId="164" fontId="20" fillId="0" borderId="15" xfId="52" applyNumberFormat="1" applyFont="1" applyBorder="1">
      <alignment/>
      <protection/>
    </xf>
    <xf numFmtId="164" fontId="19" fillId="0" borderId="15" xfId="52" applyNumberFormat="1" applyFont="1" applyFill="1" applyBorder="1">
      <alignment/>
      <protection/>
    </xf>
    <xf numFmtId="164" fontId="19" fillId="0" borderId="15" xfId="52" applyNumberFormat="1" applyFont="1" applyBorder="1">
      <alignment/>
      <protection/>
    </xf>
    <xf numFmtId="164" fontId="22" fillId="0" borderId="21" xfId="52" applyNumberFormat="1" applyFont="1" applyBorder="1">
      <alignment/>
      <protection/>
    </xf>
    <xf numFmtId="164" fontId="19" fillId="0" borderId="0" xfId="52" applyNumberFormat="1" applyFont="1">
      <alignment/>
      <protection/>
    </xf>
    <xf numFmtId="164" fontId="19" fillId="0" borderId="22" xfId="52" applyNumberFormat="1" applyFont="1" applyBorder="1">
      <alignment/>
      <protection/>
    </xf>
    <xf numFmtId="164" fontId="19" fillId="0" borderId="20" xfId="52" applyNumberFormat="1" applyFont="1" applyBorder="1">
      <alignment/>
      <protection/>
    </xf>
    <xf numFmtId="164" fontId="19" fillId="0" borderId="17" xfId="52" applyNumberFormat="1" applyFont="1" applyBorder="1">
      <alignment/>
      <protection/>
    </xf>
    <xf numFmtId="164" fontId="19" fillId="0" borderId="30" xfId="52" applyNumberFormat="1" applyFont="1" applyBorder="1">
      <alignment/>
      <protection/>
    </xf>
    <xf numFmtId="164" fontId="19" fillId="0" borderId="33" xfId="52" applyNumberFormat="1" applyFont="1" applyBorder="1">
      <alignment/>
      <protection/>
    </xf>
    <xf numFmtId="164" fontId="19" fillId="0" borderId="31" xfId="52" applyNumberFormat="1" applyFont="1" applyBorder="1">
      <alignment/>
      <protection/>
    </xf>
    <xf numFmtId="164" fontId="19" fillId="0" borderId="32" xfId="52" applyNumberFormat="1" applyFont="1" applyBorder="1">
      <alignment/>
      <protection/>
    </xf>
    <xf numFmtId="164" fontId="19" fillId="0" borderId="54" xfId="52" applyNumberFormat="1" applyFont="1" applyBorder="1">
      <alignment/>
      <protection/>
    </xf>
    <xf numFmtId="164" fontId="44" fillId="0" borderId="0" xfId="52" applyNumberForma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9"/>
  <sheetViews>
    <sheetView showZeros="0" zoomScale="60" zoomScaleNormal="60" zoomScaleSheetLayoutView="55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4" sqref="A24"/>
    </sheetView>
  </sheetViews>
  <sheetFormatPr defaultColWidth="9.00390625" defaultRowHeight="12.75"/>
  <cols>
    <col min="1" max="1" width="50.75390625" style="241" customWidth="1"/>
    <col min="2" max="2" width="13.875" style="148" customWidth="1"/>
    <col min="3" max="3" width="13.875" style="2" customWidth="1"/>
    <col min="4" max="4" width="14.00390625" style="148" customWidth="1"/>
    <col min="5" max="5" width="10.125" style="148" bestFit="1" customWidth="1"/>
    <col min="6" max="7" width="13.00390625" style="148" hidden="1" customWidth="1"/>
    <col min="8" max="8" width="10.875" style="148" hidden="1" customWidth="1"/>
    <col min="9" max="9" width="11.00390625" style="148" hidden="1" customWidth="1"/>
    <col min="10" max="11" width="11.375" style="148" hidden="1" customWidth="1"/>
    <col min="12" max="12" width="10.875" style="148" hidden="1" customWidth="1"/>
    <col min="13" max="13" width="10.125" style="148" hidden="1" customWidth="1"/>
    <col min="14" max="15" width="11.375" style="2" hidden="1" customWidth="1"/>
    <col min="16" max="16" width="10.875" style="2" hidden="1" customWidth="1"/>
    <col min="17" max="17" width="11.375" style="3" hidden="1" customWidth="1"/>
    <col min="18" max="19" width="11.375" style="2" hidden="1" customWidth="1"/>
    <col min="20" max="20" width="10.00390625" style="2" hidden="1" customWidth="1"/>
    <col min="21" max="21" width="11.00390625" style="2" hidden="1" customWidth="1"/>
    <col min="22" max="23" width="11.375" style="2" hidden="1" customWidth="1"/>
    <col min="24" max="24" width="10.875" style="2" hidden="1" customWidth="1"/>
    <col min="25" max="25" width="11.00390625" style="4" hidden="1" customWidth="1"/>
    <col min="26" max="27" width="11.375" style="148" hidden="1" customWidth="1"/>
    <col min="28" max="28" width="10.875" style="148" hidden="1" customWidth="1"/>
    <col min="29" max="29" width="11.00390625" style="148" hidden="1" customWidth="1"/>
    <col min="30" max="31" width="11.375" style="2" hidden="1" customWidth="1"/>
    <col min="32" max="32" width="10.875" style="2" hidden="1" customWidth="1"/>
    <col min="33" max="35" width="11.375" style="2" hidden="1" customWidth="1"/>
    <col min="36" max="36" width="10.875" style="2" hidden="1" customWidth="1"/>
    <col min="37" max="38" width="11.375" style="2" hidden="1" customWidth="1"/>
    <col min="39" max="39" width="13.25390625" style="2" hidden="1" customWidth="1"/>
    <col min="40" max="40" width="12.25390625" style="2" hidden="1" customWidth="1"/>
    <col min="41" max="41" width="11.00390625" style="2" hidden="1" customWidth="1"/>
    <col min="42" max="42" width="13.00390625" style="2" bestFit="1" customWidth="1"/>
    <col min="43" max="43" width="13.00390625" style="2" customWidth="1"/>
    <col min="44" max="44" width="13.875" style="2" customWidth="1"/>
    <col min="45" max="45" width="10.625" style="2" customWidth="1"/>
    <col min="46" max="46" width="12.875" style="148" customWidth="1"/>
    <col min="47" max="47" width="12.125" style="148" customWidth="1"/>
    <col min="48" max="48" width="12.25390625" style="148" customWidth="1"/>
    <col min="49" max="49" width="11.00390625" style="244" customWidth="1"/>
    <col min="50" max="50" width="11.375" style="2" hidden="1" customWidth="1"/>
    <col min="51" max="51" width="11.875" style="2" hidden="1" customWidth="1"/>
    <col min="52" max="52" width="12.875" style="2" hidden="1" customWidth="1"/>
    <col min="53" max="53" width="12.625" style="2" hidden="1" customWidth="1"/>
    <col min="54" max="54" width="12.75390625" style="2" customWidth="1"/>
    <col min="55" max="55" width="11.375" style="2" customWidth="1"/>
    <col min="56" max="56" width="12.25390625" style="2" customWidth="1"/>
    <col min="57" max="57" width="11.00390625" style="2" customWidth="1"/>
    <col min="58" max="58" width="11.375" style="2" hidden="1" customWidth="1"/>
    <col min="59" max="59" width="17.625" style="2" hidden="1" customWidth="1"/>
    <col min="60" max="60" width="12.625" style="2" hidden="1" customWidth="1"/>
    <col min="61" max="61" width="9.375" style="2" hidden="1" customWidth="1"/>
    <col min="62" max="62" width="13.75390625" style="2" hidden="1" customWidth="1"/>
    <col min="63" max="63" width="17.00390625" style="148" hidden="1" customWidth="1"/>
    <col min="64" max="64" width="10.75390625" style="148" hidden="1" customWidth="1"/>
    <col min="65" max="65" width="10.25390625" style="148" hidden="1" customWidth="1"/>
    <col min="66" max="66" width="11.625" style="2" hidden="1" customWidth="1"/>
    <col min="67" max="67" width="18.125" style="2" hidden="1" customWidth="1"/>
    <col min="68" max="68" width="11.125" style="2" hidden="1" customWidth="1"/>
    <col min="69" max="69" width="9.375" style="2" hidden="1" customWidth="1"/>
    <col min="70" max="70" width="11.625" style="2" hidden="1" customWidth="1"/>
    <col min="71" max="71" width="19.375" style="2" hidden="1" customWidth="1"/>
    <col min="72" max="72" width="11.125" style="2" hidden="1" customWidth="1"/>
    <col min="73" max="73" width="9.875" style="2" hidden="1" customWidth="1"/>
    <col min="74" max="74" width="11.625" style="2" hidden="1" customWidth="1"/>
    <col min="75" max="75" width="21.00390625" style="2" hidden="1" customWidth="1"/>
    <col min="76" max="76" width="11.125" style="2" hidden="1" customWidth="1"/>
    <col min="77" max="77" width="9.375" style="2" hidden="1" customWidth="1"/>
    <col min="78" max="78" width="13.25390625" style="148" hidden="1" customWidth="1"/>
    <col min="79" max="79" width="14.125" style="148" hidden="1" customWidth="1"/>
    <col min="80" max="80" width="11.25390625" style="148" hidden="1" customWidth="1"/>
    <col min="81" max="81" width="11.625" style="148" customWidth="1"/>
    <col min="82" max="16384" width="9.125" style="148" customWidth="1"/>
  </cols>
  <sheetData>
    <row r="1" spans="1:49" s="2" customFormat="1" ht="23.25" thickBot="1">
      <c r="A1" s="1" t="s">
        <v>0</v>
      </c>
      <c r="Q1" s="3"/>
      <c r="V1" s="4"/>
      <c r="W1" s="4"/>
      <c r="X1" s="4"/>
      <c r="Y1" s="4"/>
      <c r="AW1" s="4"/>
    </row>
    <row r="2" spans="1:80" s="35" customFormat="1" ht="21" customHeight="1">
      <c r="A2" s="5" t="s">
        <v>1</v>
      </c>
      <c r="B2" s="6" t="s">
        <v>2</v>
      </c>
      <c r="C2" s="7"/>
      <c r="D2" s="7"/>
      <c r="E2" s="8"/>
      <c r="F2" s="9" t="s">
        <v>3</v>
      </c>
      <c r="G2" s="10"/>
      <c r="H2" s="10"/>
      <c r="I2" s="11"/>
      <c r="J2" s="12" t="s">
        <v>4</v>
      </c>
      <c r="K2" s="13"/>
      <c r="L2" s="13"/>
      <c r="M2" s="14"/>
      <c r="N2" s="15" t="s">
        <v>5</v>
      </c>
      <c r="O2" s="16"/>
      <c r="P2" s="16"/>
      <c r="Q2" s="16"/>
      <c r="R2" s="16" t="s">
        <v>6</v>
      </c>
      <c r="S2" s="16"/>
      <c r="T2" s="16"/>
      <c r="U2" s="16"/>
      <c r="V2" s="16" t="s">
        <v>7</v>
      </c>
      <c r="W2" s="16"/>
      <c r="X2" s="16"/>
      <c r="Y2" s="16"/>
      <c r="Z2" s="17" t="s">
        <v>8</v>
      </c>
      <c r="AA2" s="18"/>
      <c r="AB2" s="18"/>
      <c r="AC2" s="19"/>
      <c r="AD2" s="20" t="s">
        <v>9</v>
      </c>
      <c r="AE2" s="21"/>
      <c r="AF2" s="21"/>
      <c r="AG2" s="15"/>
      <c r="AH2" s="20" t="s">
        <v>10</v>
      </c>
      <c r="AI2" s="21"/>
      <c r="AJ2" s="21"/>
      <c r="AK2" s="15"/>
      <c r="AL2" s="16" t="s">
        <v>11</v>
      </c>
      <c r="AM2" s="16"/>
      <c r="AN2" s="16"/>
      <c r="AO2" s="16"/>
      <c r="AP2" s="22" t="s">
        <v>12</v>
      </c>
      <c r="AQ2" s="22"/>
      <c r="AR2" s="22"/>
      <c r="AS2" s="23"/>
      <c r="AT2" s="24" t="s">
        <v>13</v>
      </c>
      <c r="AU2" s="25"/>
      <c r="AV2" s="25"/>
      <c r="AW2" s="26"/>
      <c r="AX2" s="27" t="s">
        <v>14</v>
      </c>
      <c r="AY2" s="28"/>
      <c r="AZ2" s="28"/>
      <c r="BA2" s="29"/>
      <c r="BB2" s="27" t="s">
        <v>15</v>
      </c>
      <c r="BC2" s="28"/>
      <c r="BD2" s="28"/>
      <c r="BE2" s="29"/>
      <c r="BF2" s="28" t="s">
        <v>16</v>
      </c>
      <c r="BG2" s="28"/>
      <c r="BH2" s="28"/>
      <c r="BI2" s="29"/>
      <c r="BJ2" s="25" t="s">
        <v>17</v>
      </c>
      <c r="BK2" s="25"/>
      <c r="BL2" s="25"/>
      <c r="BM2" s="26"/>
      <c r="BN2" s="27" t="s">
        <v>18</v>
      </c>
      <c r="BO2" s="28"/>
      <c r="BP2" s="28"/>
      <c r="BQ2" s="29"/>
      <c r="BR2" s="30" t="s">
        <v>19</v>
      </c>
      <c r="BS2" s="31"/>
      <c r="BT2" s="31"/>
      <c r="BU2" s="31"/>
      <c r="BV2" s="32" t="s">
        <v>20</v>
      </c>
      <c r="BW2" s="32"/>
      <c r="BX2" s="32"/>
      <c r="BY2" s="32"/>
      <c r="BZ2" s="33" t="s">
        <v>21</v>
      </c>
      <c r="CA2" s="34"/>
      <c r="CB2" s="34"/>
    </row>
    <row r="3" spans="1:80" s="35" customFormat="1" ht="19.5" customHeight="1">
      <c r="A3" s="36"/>
      <c r="B3" s="37" t="s">
        <v>22</v>
      </c>
      <c r="C3" s="38" t="s">
        <v>23</v>
      </c>
      <c r="D3" s="39" t="s">
        <v>24</v>
      </c>
      <c r="E3" s="40"/>
      <c r="F3" s="41" t="s">
        <v>22</v>
      </c>
      <c r="G3" s="42" t="s">
        <v>23</v>
      </c>
      <c r="H3" s="43" t="s">
        <v>24</v>
      </c>
      <c r="I3" s="44"/>
      <c r="J3" s="45" t="s">
        <v>22</v>
      </c>
      <c r="K3" s="46" t="s">
        <v>23</v>
      </c>
      <c r="L3" s="47" t="s">
        <v>24</v>
      </c>
      <c r="M3" s="48"/>
      <c r="N3" s="49" t="s">
        <v>22</v>
      </c>
      <c r="O3" s="38" t="s">
        <v>23</v>
      </c>
      <c r="P3" s="16" t="s">
        <v>24</v>
      </c>
      <c r="Q3" s="16"/>
      <c r="R3" s="38" t="s">
        <v>22</v>
      </c>
      <c r="S3" s="38" t="s">
        <v>23</v>
      </c>
      <c r="T3" s="16" t="s">
        <v>24</v>
      </c>
      <c r="U3" s="16"/>
      <c r="V3" s="38" t="s">
        <v>22</v>
      </c>
      <c r="W3" s="38" t="s">
        <v>23</v>
      </c>
      <c r="X3" s="16" t="s">
        <v>24</v>
      </c>
      <c r="Y3" s="16"/>
      <c r="Z3" s="50" t="s">
        <v>22</v>
      </c>
      <c r="AA3" s="50" t="s">
        <v>23</v>
      </c>
      <c r="AB3" s="17" t="s">
        <v>24</v>
      </c>
      <c r="AC3" s="19"/>
      <c r="AD3" s="51" t="s">
        <v>22</v>
      </c>
      <c r="AE3" s="51" t="s">
        <v>23</v>
      </c>
      <c r="AF3" s="20" t="s">
        <v>24</v>
      </c>
      <c r="AG3" s="15"/>
      <c r="AH3" s="51" t="s">
        <v>22</v>
      </c>
      <c r="AI3" s="51" t="s">
        <v>23</v>
      </c>
      <c r="AJ3" s="20" t="s">
        <v>24</v>
      </c>
      <c r="AK3" s="15"/>
      <c r="AL3" s="38" t="s">
        <v>22</v>
      </c>
      <c r="AM3" s="38" t="s">
        <v>23</v>
      </c>
      <c r="AN3" s="16" t="s">
        <v>24</v>
      </c>
      <c r="AO3" s="16"/>
      <c r="AP3" s="52" t="s">
        <v>22</v>
      </c>
      <c r="AQ3" s="53" t="s">
        <v>23</v>
      </c>
      <c r="AR3" s="11" t="s">
        <v>24</v>
      </c>
      <c r="AS3" s="54"/>
      <c r="AT3" s="55" t="s">
        <v>22</v>
      </c>
      <c r="AU3" s="50" t="s">
        <v>23</v>
      </c>
      <c r="AV3" s="17" t="s">
        <v>24</v>
      </c>
      <c r="AW3" s="56"/>
      <c r="AX3" s="57" t="s">
        <v>22</v>
      </c>
      <c r="AY3" s="51" t="s">
        <v>23</v>
      </c>
      <c r="AZ3" s="20" t="s">
        <v>24</v>
      </c>
      <c r="BA3" s="58"/>
      <c r="BB3" s="57" t="s">
        <v>22</v>
      </c>
      <c r="BC3" s="51" t="s">
        <v>23</v>
      </c>
      <c r="BD3" s="20" t="s">
        <v>24</v>
      </c>
      <c r="BE3" s="58"/>
      <c r="BF3" s="59" t="s">
        <v>22</v>
      </c>
      <c r="BG3" s="51" t="s">
        <v>23</v>
      </c>
      <c r="BH3" s="20" t="s">
        <v>24</v>
      </c>
      <c r="BI3" s="58"/>
      <c r="BJ3" s="60" t="s">
        <v>22</v>
      </c>
      <c r="BK3" s="61" t="s">
        <v>23</v>
      </c>
      <c r="BL3" s="17" t="s">
        <v>24</v>
      </c>
      <c r="BM3" s="56"/>
      <c r="BN3" s="57" t="s">
        <v>22</v>
      </c>
      <c r="BO3" s="51" t="s">
        <v>23</v>
      </c>
      <c r="BP3" s="20" t="s">
        <v>24</v>
      </c>
      <c r="BQ3" s="58"/>
      <c r="BR3" s="62" t="s">
        <v>22</v>
      </c>
      <c r="BS3" s="63" t="s">
        <v>23</v>
      </c>
      <c r="BT3" s="64" t="s">
        <v>24</v>
      </c>
      <c r="BU3" s="65"/>
      <c r="BV3" s="66" t="s">
        <v>22</v>
      </c>
      <c r="BW3" s="66" t="s">
        <v>23</v>
      </c>
      <c r="BX3" s="32" t="s">
        <v>24</v>
      </c>
      <c r="BY3" s="32"/>
      <c r="BZ3" s="67" t="s">
        <v>25</v>
      </c>
      <c r="CA3" s="68" t="s">
        <v>24</v>
      </c>
      <c r="CB3" s="68"/>
    </row>
    <row r="4" spans="1:80" s="35" customFormat="1" ht="16.5" customHeight="1">
      <c r="A4" s="36"/>
      <c r="B4" s="69"/>
      <c r="C4" s="70"/>
      <c r="D4" s="71" t="s">
        <v>26</v>
      </c>
      <c r="E4" s="72" t="s">
        <v>27</v>
      </c>
      <c r="F4" s="41"/>
      <c r="G4" s="42"/>
      <c r="H4" s="73" t="s">
        <v>26</v>
      </c>
      <c r="I4" s="74" t="s">
        <v>27</v>
      </c>
      <c r="J4" s="45"/>
      <c r="K4" s="46"/>
      <c r="L4" s="75" t="s">
        <v>26</v>
      </c>
      <c r="M4" s="76" t="s">
        <v>27</v>
      </c>
      <c r="N4" s="49"/>
      <c r="O4" s="38"/>
      <c r="P4" s="71" t="s">
        <v>26</v>
      </c>
      <c r="Q4" s="77" t="s">
        <v>27</v>
      </c>
      <c r="R4" s="38"/>
      <c r="S4" s="38"/>
      <c r="T4" s="71" t="s">
        <v>26</v>
      </c>
      <c r="U4" s="78" t="s">
        <v>27</v>
      </c>
      <c r="V4" s="38"/>
      <c r="W4" s="38"/>
      <c r="X4" s="71" t="s">
        <v>26</v>
      </c>
      <c r="Y4" s="78" t="s">
        <v>27</v>
      </c>
      <c r="Z4" s="79"/>
      <c r="AA4" s="79"/>
      <c r="AB4" s="75" t="s">
        <v>26</v>
      </c>
      <c r="AC4" s="75" t="s">
        <v>27</v>
      </c>
      <c r="AD4" s="80"/>
      <c r="AE4" s="80"/>
      <c r="AF4" s="71" t="s">
        <v>26</v>
      </c>
      <c r="AG4" s="71" t="s">
        <v>27</v>
      </c>
      <c r="AH4" s="80"/>
      <c r="AI4" s="80"/>
      <c r="AJ4" s="71" t="s">
        <v>26</v>
      </c>
      <c r="AK4" s="71" t="s">
        <v>27</v>
      </c>
      <c r="AL4" s="38"/>
      <c r="AM4" s="38"/>
      <c r="AN4" s="71" t="s">
        <v>26</v>
      </c>
      <c r="AO4" s="71" t="s">
        <v>27</v>
      </c>
      <c r="AP4" s="81"/>
      <c r="AQ4" s="82"/>
      <c r="AR4" s="83" t="s">
        <v>26</v>
      </c>
      <c r="AS4" s="84" t="s">
        <v>27</v>
      </c>
      <c r="AT4" s="85"/>
      <c r="AU4" s="79"/>
      <c r="AV4" s="75" t="s">
        <v>26</v>
      </c>
      <c r="AW4" s="76" t="s">
        <v>27</v>
      </c>
      <c r="AX4" s="86"/>
      <c r="AY4" s="80"/>
      <c r="AZ4" s="71" t="s">
        <v>26</v>
      </c>
      <c r="BA4" s="72" t="s">
        <v>27</v>
      </c>
      <c r="BB4" s="86"/>
      <c r="BC4" s="80"/>
      <c r="BD4" s="71" t="s">
        <v>26</v>
      </c>
      <c r="BE4" s="72" t="s">
        <v>27</v>
      </c>
      <c r="BF4" s="87"/>
      <c r="BG4" s="80"/>
      <c r="BH4" s="71" t="s">
        <v>26</v>
      </c>
      <c r="BI4" s="72" t="s">
        <v>27</v>
      </c>
      <c r="BJ4" s="88"/>
      <c r="BK4" s="89"/>
      <c r="BL4" s="75" t="s">
        <v>26</v>
      </c>
      <c r="BM4" s="76" t="s">
        <v>27</v>
      </c>
      <c r="BN4" s="86"/>
      <c r="BO4" s="80"/>
      <c r="BP4" s="71" t="s">
        <v>26</v>
      </c>
      <c r="BQ4" s="72" t="s">
        <v>27</v>
      </c>
      <c r="BR4" s="90"/>
      <c r="BS4" s="91"/>
      <c r="BT4" s="78" t="s">
        <v>26</v>
      </c>
      <c r="BU4" s="92" t="s">
        <v>27</v>
      </c>
      <c r="BV4" s="66"/>
      <c r="BW4" s="66"/>
      <c r="BX4" s="78" t="s">
        <v>26</v>
      </c>
      <c r="BY4" s="78" t="s">
        <v>27</v>
      </c>
      <c r="BZ4" s="93"/>
      <c r="CA4" s="94" t="s">
        <v>26</v>
      </c>
      <c r="CB4" s="95" t="s">
        <v>27</v>
      </c>
    </row>
    <row r="5" spans="1:80" s="117" customFormat="1" ht="18.75">
      <c r="A5" s="96" t="s">
        <v>28</v>
      </c>
      <c r="B5" s="97">
        <f>B6+B7+B8+B12+B21+B24+B30+B32+B34+B37+B38</f>
        <v>416447.30000000005</v>
      </c>
      <c r="C5" s="98">
        <f>C6+C7+C8+C12+C21+C24+C30+C32+C34+C37+C38</f>
        <v>219793.19999999995</v>
      </c>
      <c r="D5" s="99">
        <f aca="true" t="shared" si="0" ref="D5:D38">C5-B5</f>
        <v>-196654.1000000001</v>
      </c>
      <c r="E5" s="100">
        <f aca="true" t="shared" si="1" ref="E5:E37">C5/B5%</f>
        <v>52.77815464285635</v>
      </c>
      <c r="F5" s="101">
        <f aca="true" t="shared" si="2" ref="F5:G36">J5+Z5</f>
        <v>174704.2</v>
      </c>
      <c r="G5" s="102">
        <f t="shared" si="2"/>
        <v>178874.60000000003</v>
      </c>
      <c r="H5" s="102">
        <f aca="true" t="shared" si="3" ref="H5:H36">G5-F5</f>
        <v>4170.400000000023</v>
      </c>
      <c r="I5" s="103">
        <f aca="true" t="shared" si="4" ref="I5:I11">G5/F5%</f>
        <v>102.38712063018521</v>
      </c>
      <c r="J5" s="104">
        <f>J6+J7+J8+J12+J21+J24+J30+J32+J34+J37+J38</f>
        <v>79046.3</v>
      </c>
      <c r="K5" s="104">
        <f>K6+K7+K8+K12+K21+K24+K30+K32+K34+K37+K38</f>
        <v>79670.6</v>
      </c>
      <c r="L5" s="105">
        <f aca="true" t="shared" si="5" ref="L5:L36">K5-J5</f>
        <v>624.3000000000029</v>
      </c>
      <c r="M5" s="106">
        <f aca="true" t="shared" si="6" ref="M5:M20">K5/J5%</f>
        <v>100.78979028746443</v>
      </c>
      <c r="N5" s="107">
        <f>N6+N7+N8+N12+N21+N24+N30+N32+N34+N37+N38</f>
        <v>21609.3</v>
      </c>
      <c r="O5" s="107">
        <f>O6+O7+O8+O12+O21+O24+O30+O32+O34+O37+O38</f>
        <v>22398.7</v>
      </c>
      <c r="P5" s="98">
        <f aca="true" t="shared" si="7" ref="P5:P21">O5-N5</f>
        <v>789.4000000000015</v>
      </c>
      <c r="Q5" s="98">
        <f aca="true" t="shared" si="8" ref="Q5:Q14">O5/N5%</f>
        <v>103.65305678573579</v>
      </c>
      <c r="R5" s="107">
        <f>R6+R7+R8+R12+R21+R24+R30+R32+R34+R37+R38</f>
        <v>22434.100000000002</v>
      </c>
      <c r="S5" s="107">
        <f>S6+S7+S8+S12+S21+S24+S30+S32+S34+S37+S38</f>
        <v>24219.300000000003</v>
      </c>
      <c r="T5" s="98">
        <f aca="true" t="shared" si="9" ref="T5:T37">S5-R5</f>
        <v>1785.2000000000007</v>
      </c>
      <c r="U5" s="98">
        <f aca="true" t="shared" si="10" ref="U5:U27">S5/R5%</f>
        <v>107.95752894031854</v>
      </c>
      <c r="V5" s="107">
        <f>V6+V7+V8+V12+V21+V24+V30+V32+V34+V37+V38</f>
        <v>35002.899999999994</v>
      </c>
      <c r="W5" s="107">
        <f>W6+W7+W8+W12+W21+W24+W30+W32+W34+W37+W38</f>
        <v>33052.6</v>
      </c>
      <c r="X5" s="98">
        <f>SUM(X8,X6,X12,X24,X30,X37,X34)</f>
        <v>-1172.9000000000005</v>
      </c>
      <c r="Y5" s="98">
        <f aca="true" t="shared" si="11" ref="Y5:Y27">W5/V5%</f>
        <v>94.42817595113549</v>
      </c>
      <c r="Z5" s="104">
        <f>Z6+Z7+Z8+Z12+Z21+Z24+Z30+Z32+Z34+Z37+Z38</f>
        <v>95657.90000000001</v>
      </c>
      <c r="AA5" s="104">
        <f>AA6+AA7+AA8+AA12+AA21+AA24+AA30+AA32+AA34+AA37+AA38</f>
        <v>99204.00000000001</v>
      </c>
      <c r="AB5" s="105">
        <f>AA5-Z5</f>
        <v>3546.100000000006</v>
      </c>
      <c r="AC5" s="105">
        <f>AA5/Z5%</f>
        <v>103.70706444527845</v>
      </c>
      <c r="AD5" s="107">
        <f>AD6+AD7+AD8+AD12+AD21+AD24+AD30+AD32+AD34+AD37+AD38</f>
        <v>30849.699999999997</v>
      </c>
      <c r="AE5" s="107">
        <f>AE6+AE7+AE8+AE12+AE21+AE24+AE30+AE32+AE34+AE37+AE38</f>
        <v>33990.80000000001</v>
      </c>
      <c r="AF5" s="98">
        <f>AE5-AD5</f>
        <v>3141.100000000013</v>
      </c>
      <c r="AG5" s="98">
        <f>AE5/AD5%</f>
        <v>110.18194666398706</v>
      </c>
      <c r="AH5" s="107">
        <f>AH6+AH7+AH8+AH12+AH21+AH24+AH30+AH32+AH34+AH37+AH38</f>
        <v>27196.500000000004</v>
      </c>
      <c r="AI5" s="107">
        <f>AI6+AI7+AI8+AI12+AI21+AI24+AI30+AI32+AI34+AI37+AI38</f>
        <v>28941.4</v>
      </c>
      <c r="AJ5" s="98">
        <f aca="true" t="shared" si="12" ref="AJ5:AJ37">AI5-AH5</f>
        <v>1744.8999999999978</v>
      </c>
      <c r="AK5" s="108">
        <f aca="true" t="shared" si="13" ref="AK5:AK27">AI5/AH5%</f>
        <v>106.41589910466419</v>
      </c>
      <c r="AL5" s="107">
        <f>AL6+AL7+AL8+AL12+AL21+AL24+AL30+AL32+AL34+AL37+AL38</f>
        <v>37611.7</v>
      </c>
      <c r="AM5" s="107">
        <f>AM6+AM7+AM8+AM12+AM21+AM24+AM30+AM32+AM34+AM37+AM38</f>
        <v>36271.799999999996</v>
      </c>
      <c r="AN5" s="98">
        <f aca="true" t="shared" si="14" ref="AN5:AN37">AM5-AL5</f>
        <v>-1339.9000000000015</v>
      </c>
      <c r="AO5" s="98">
        <f aca="true" t="shared" si="15" ref="AO5:AO27">AM5/AL5%</f>
        <v>96.43754470018638</v>
      </c>
      <c r="AP5" s="109">
        <f>J5+Z5+AT5</f>
        <v>276301.9</v>
      </c>
      <c r="AQ5" s="110">
        <f>SUM(AQ8,AQ6,AQ12,AQ24,AQ30,AQ37,AQ34)+AQ32+AQ38</f>
        <v>197746.49999999997</v>
      </c>
      <c r="AR5" s="110">
        <f aca="true" t="shared" si="16" ref="AR5:AR36">AQ5-AP5</f>
        <v>-78555.40000000005</v>
      </c>
      <c r="AS5" s="111">
        <f aca="true" t="shared" si="17" ref="AS5:AS11">AQ5/AP5%</f>
        <v>71.56899753494274</v>
      </c>
      <c r="AT5" s="104">
        <f>AT6+AT7+AT8+AT12+AT21+AT24+AT30+AT32+AT34+AT37+AT38</f>
        <v>101597.7</v>
      </c>
      <c r="AU5" s="104">
        <f>AU6+AU7+AU8+AU12+AU21+AU24+AU30+AU32+AU34+AU37+AU38</f>
        <v>40918.600000000006</v>
      </c>
      <c r="AV5" s="105">
        <f>AU5-AT5</f>
        <v>-60679.09999999999</v>
      </c>
      <c r="AW5" s="112">
        <f aca="true" t="shared" si="18" ref="AW5:AW10">AU5/AT5%</f>
        <v>40.27512433844468</v>
      </c>
      <c r="AX5" s="107">
        <f>AX6+AX7+AX8+AX12+AX21+AX24+AX30+AX32+AX34+AX37+AX38</f>
        <v>40479.600000000006</v>
      </c>
      <c r="AY5" s="107">
        <f>AY6+AY7+AY8+AY12+AY21+AY24+AY30+AY32+AY34+AY37+AY38</f>
        <v>37984.9</v>
      </c>
      <c r="AZ5" s="98">
        <f>AY5-AX5</f>
        <v>-2494.7000000000044</v>
      </c>
      <c r="BA5" s="113">
        <f>AY5/AX5%</f>
        <v>93.83714265951244</v>
      </c>
      <c r="BB5" s="97">
        <f>BB6+BB7+BB8+BB12+BB21+BB24+BB30+BB32+BB34+BB37+BB38</f>
        <v>29626.000000000004</v>
      </c>
      <c r="BC5" s="107">
        <f>BC6+BC7+BC8+BC12+BC21+BC24+BC30+BC32+BC34+BC37+BC38</f>
        <v>2933.7</v>
      </c>
      <c r="BD5" s="98">
        <f>SUM(BD8,BD6,BD12,BD24,BD30,BD37,BD34)</f>
        <v>-23306.800000000003</v>
      </c>
      <c r="BE5" s="113">
        <f aca="true" t="shared" si="19" ref="BE5:BE10">BC5/BB5%</f>
        <v>9.902450550192397</v>
      </c>
      <c r="BF5" s="107">
        <f>BF6+BF7+BF8+BF12+BF21+BF24+BF30+BF32+BF34+BF37+BF38</f>
        <v>31492.100000000002</v>
      </c>
      <c r="BG5" s="107">
        <f>BG6+BG7+BG8+BG12+BG21+BG24+BG30+BG32+BG34+BG37+BG38</f>
        <v>0</v>
      </c>
      <c r="BH5" s="98">
        <f>SUM(BH8,BH6,BH12,BH24,BH30,BH37,BH34)</f>
        <v>-28355.000000000004</v>
      </c>
      <c r="BI5" s="113">
        <f aca="true" t="shared" si="20" ref="BI5:BI10">BG5/BF5%</f>
        <v>0</v>
      </c>
      <c r="BJ5" s="104">
        <f>BJ6+BJ7+BJ8+BJ12+BJ21+BJ24+BJ30+BJ32+BJ34+BJ37+BJ38</f>
        <v>140145.40000000002</v>
      </c>
      <c r="BK5" s="104">
        <f>BK6+BK7+BK8+BK12+BK21+BK24+BK30+BK32+BK34+BK37+BK38</f>
        <v>0</v>
      </c>
      <c r="BL5" s="104">
        <f>SUM(BL8,BL6,BL12,BL24,BL30,BL37,BL34)</f>
        <v>-132384.40000000002</v>
      </c>
      <c r="BM5" s="106">
        <f>BK5/BJ5%</f>
        <v>0</v>
      </c>
      <c r="BN5" s="107">
        <f>BN6+BN7+BN8+BN12+BN21+BN24+BN30+BN32+BN34+BN37+BN38</f>
        <v>35716.1</v>
      </c>
      <c r="BO5" s="107">
        <f>BO6+BO7+BO8+BO12+BO21+BO24+BO30+BO32+BO34+BO37+BO38</f>
        <v>0</v>
      </c>
      <c r="BP5" s="98">
        <f>SUM(BP8,BP6,BP12,BP24,BP30,BP37,BP34)</f>
        <v>-32208.5</v>
      </c>
      <c r="BQ5" s="100">
        <f>BO5/BN5%</f>
        <v>0</v>
      </c>
      <c r="BR5" s="107">
        <f>BR6+BR7+BR8+BR12+BR21+BR24+BR30+BR32+BR34+BR37+BR38</f>
        <v>29270.200000000004</v>
      </c>
      <c r="BS5" s="107">
        <f>BS6+BS7+BS8+BS12+BS21+BS24+BS30+BS32+BS34+BS37+BS38</f>
        <v>0</v>
      </c>
      <c r="BT5" s="98">
        <f aca="true" t="shared" si="21" ref="BT5:BT21">BS5-BR5</f>
        <v>-29270.200000000004</v>
      </c>
      <c r="BU5" s="114">
        <f aca="true" t="shared" si="22" ref="BU5:BU12">BS5/BR5%</f>
        <v>0</v>
      </c>
      <c r="BV5" s="107">
        <f>BV6+BV7+BV8+BV12+BV21+BV24+BV30+BV32+BV34+BV37+BV38</f>
        <v>75159.09999999999</v>
      </c>
      <c r="BW5" s="107">
        <f>BW6+BW7+BW8+BW12+BW21+BW24+BW30+BW32+BW34+BW37+BW38</f>
        <v>0</v>
      </c>
      <c r="BX5" s="98">
        <f>SUM(BX8,BX6,BX12,BX24,BX30,BX37,BX34)</f>
        <v>-73407.4</v>
      </c>
      <c r="BY5" s="98">
        <f aca="true" t="shared" si="23" ref="BY5:BY20">BW5/BV5%</f>
        <v>0</v>
      </c>
      <c r="BZ5" s="115" t="e">
        <f>SUM(BZ8,BZ6,BZ12,BZ24,BZ30,BZ37,BZ34)+BZ32</f>
        <v>#REF!</v>
      </c>
      <c r="CA5" s="116" t="e">
        <f>C5-BZ5</f>
        <v>#REF!</v>
      </c>
      <c r="CB5" s="116" t="e">
        <f>C5/BZ5%</f>
        <v>#REF!</v>
      </c>
    </row>
    <row r="6" spans="1:80" s="117" customFormat="1" ht="18.75">
      <c r="A6" s="96" t="s">
        <v>29</v>
      </c>
      <c r="B6" s="118">
        <f>J6+Z6+AT6+BJ6</f>
        <v>283263.2</v>
      </c>
      <c r="C6" s="119">
        <f>K6+AA6+AU6+BK6</f>
        <v>141663.6</v>
      </c>
      <c r="D6" s="99">
        <f t="shared" si="0"/>
        <v>-141599.6</v>
      </c>
      <c r="E6" s="100">
        <f t="shared" si="1"/>
        <v>50.01129691396553</v>
      </c>
      <c r="F6" s="101">
        <f t="shared" si="2"/>
        <v>115090.7</v>
      </c>
      <c r="G6" s="102">
        <f t="shared" si="2"/>
        <v>115804.6</v>
      </c>
      <c r="H6" s="102">
        <f t="shared" si="3"/>
        <v>713.9000000000087</v>
      </c>
      <c r="I6" s="103">
        <f t="shared" si="4"/>
        <v>100.62029338599905</v>
      </c>
      <c r="J6" s="120">
        <f>N6+R6+V6</f>
        <v>51065.7</v>
      </c>
      <c r="K6" s="105">
        <f>SUM(O6+S6+W6)</f>
        <v>52007.5</v>
      </c>
      <c r="L6" s="105">
        <f t="shared" si="5"/>
        <v>941.8000000000029</v>
      </c>
      <c r="M6" s="106">
        <f t="shared" si="6"/>
        <v>101.8442907861833</v>
      </c>
      <c r="N6" s="121">
        <v>9865.5</v>
      </c>
      <c r="O6" s="119">
        <v>10603.5</v>
      </c>
      <c r="P6" s="98">
        <f t="shared" si="7"/>
        <v>738</v>
      </c>
      <c r="Q6" s="98">
        <f t="shared" si="8"/>
        <v>107.4806142618215</v>
      </c>
      <c r="R6" s="119">
        <v>18725.2</v>
      </c>
      <c r="S6" s="119">
        <v>19458.2</v>
      </c>
      <c r="T6" s="98">
        <f t="shared" si="9"/>
        <v>733</v>
      </c>
      <c r="U6" s="98">
        <f t="shared" si="10"/>
        <v>103.91451092645205</v>
      </c>
      <c r="V6" s="122">
        <v>22475</v>
      </c>
      <c r="W6" s="119">
        <v>21945.8</v>
      </c>
      <c r="X6" s="98">
        <f aca="true" t="shared" si="24" ref="X6:X37">W6-V6</f>
        <v>-529.2000000000007</v>
      </c>
      <c r="Y6" s="98">
        <f t="shared" si="11"/>
        <v>97.64538375973304</v>
      </c>
      <c r="Z6" s="105">
        <f>AD6+AH6+AL6</f>
        <v>64025</v>
      </c>
      <c r="AA6" s="105">
        <f aca="true" t="shared" si="25" ref="AA6:AA38">SUM(AE6+AI6+AM6)</f>
        <v>63797.100000000006</v>
      </c>
      <c r="AB6" s="105">
        <f aca="true" t="shared" si="26" ref="AB6:AB38">AA6-Z6</f>
        <v>-227.89999999999418</v>
      </c>
      <c r="AC6" s="105">
        <f aca="true" t="shared" si="27" ref="AC6:AC11">AA6/Z6%</f>
        <v>99.64404529480673</v>
      </c>
      <c r="AD6" s="119">
        <v>17680</v>
      </c>
      <c r="AE6" s="119">
        <v>17474.5</v>
      </c>
      <c r="AF6" s="98">
        <f aca="true" t="shared" si="28" ref="AF6:AF37">AE6-AD6</f>
        <v>-205.5</v>
      </c>
      <c r="AG6" s="98">
        <f aca="true" t="shared" si="29" ref="AG6:AG12">AE6/AD6%</f>
        <v>98.83766968325791</v>
      </c>
      <c r="AH6" s="119">
        <v>18750</v>
      </c>
      <c r="AI6" s="119">
        <v>20640.9</v>
      </c>
      <c r="AJ6" s="98">
        <f t="shared" si="12"/>
        <v>1890.9000000000015</v>
      </c>
      <c r="AK6" s="108">
        <f t="shared" si="13"/>
        <v>110.0848</v>
      </c>
      <c r="AL6" s="119">
        <v>27595</v>
      </c>
      <c r="AM6" s="119">
        <v>25681.7</v>
      </c>
      <c r="AN6" s="98">
        <f t="shared" si="14"/>
        <v>-1913.2999999999993</v>
      </c>
      <c r="AO6" s="98">
        <f t="shared" si="15"/>
        <v>93.0664975539047</v>
      </c>
      <c r="AP6" s="109">
        <f>J6+Z6+AT6</f>
        <v>180120.7</v>
      </c>
      <c r="AQ6" s="110">
        <f aca="true" t="shared" si="30" ref="AQ6:AQ23">K6+AA6+AU6</f>
        <v>141663.6</v>
      </c>
      <c r="AR6" s="110">
        <f t="shared" si="16"/>
        <v>-38457.100000000006</v>
      </c>
      <c r="AS6" s="111">
        <f t="shared" si="17"/>
        <v>78.64926130089434</v>
      </c>
      <c r="AT6" s="120">
        <f aca="true" t="shared" si="31" ref="AT6:AT13">AX6+BB6+BF6</f>
        <v>65030</v>
      </c>
      <c r="AU6" s="105">
        <f aca="true" t="shared" si="32" ref="AU6:AU38">SUM(AY6+BC6+BG6)</f>
        <v>25859</v>
      </c>
      <c r="AV6" s="105">
        <f>AU6-AT6</f>
        <v>-39171</v>
      </c>
      <c r="AW6" s="112">
        <f t="shared" si="18"/>
        <v>39.76472397355067</v>
      </c>
      <c r="AX6" s="118">
        <v>22995</v>
      </c>
      <c r="AY6" s="119">
        <v>23537.9</v>
      </c>
      <c r="AZ6" s="98">
        <f>AY6-AX6</f>
        <v>542.9000000000015</v>
      </c>
      <c r="BA6" s="113">
        <f>AY6/AX6%</f>
        <v>102.36094803218091</v>
      </c>
      <c r="BB6" s="118">
        <v>20705</v>
      </c>
      <c r="BC6" s="119">
        <v>2321.1</v>
      </c>
      <c r="BD6" s="98">
        <f aca="true" t="shared" si="33" ref="BD6:BD22">BC6-BB6</f>
        <v>-18383.9</v>
      </c>
      <c r="BE6" s="113">
        <f t="shared" si="19"/>
        <v>11.210335667713112</v>
      </c>
      <c r="BF6" s="121">
        <v>21330</v>
      </c>
      <c r="BG6" s="119"/>
      <c r="BH6" s="98">
        <f aca="true" t="shared" si="34" ref="BH6:BH22">BG6-BF6</f>
        <v>-21330</v>
      </c>
      <c r="BI6" s="113">
        <f t="shared" si="20"/>
        <v>0</v>
      </c>
      <c r="BJ6" s="104">
        <f aca="true" t="shared" si="35" ref="BJ6:BJ38">BN6+BR6+BV6</f>
        <v>103142.5</v>
      </c>
      <c r="BK6" s="104">
        <f aca="true" t="shared" si="36" ref="BK6:BK38">SUM(BO6+BS6+BW6)</f>
        <v>0</v>
      </c>
      <c r="BL6" s="105">
        <f aca="true" t="shared" si="37" ref="BL6:BL34">BK6-BJ6</f>
        <v>-103142.5</v>
      </c>
      <c r="BM6" s="106">
        <f aca="true" t="shared" si="38" ref="BM6:BM11">BK6/BJ6%</f>
        <v>0</v>
      </c>
      <c r="BN6" s="118">
        <v>21770</v>
      </c>
      <c r="BO6" s="119"/>
      <c r="BP6" s="98">
        <f aca="true" t="shared" si="39" ref="BP6:BP21">BO6-BN6</f>
        <v>-21770</v>
      </c>
      <c r="BQ6" s="113">
        <f aca="true" t="shared" si="40" ref="BQ6:BQ12">BO6/BN6%</f>
        <v>0</v>
      </c>
      <c r="BR6" s="118">
        <v>20751.5</v>
      </c>
      <c r="BS6" s="119"/>
      <c r="BT6" s="98">
        <f t="shared" si="21"/>
        <v>-20751.5</v>
      </c>
      <c r="BU6" s="114">
        <f t="shared" si="22"/>
        <v>0</v>
      </c>
      <c r="BV6" s="119">
        <v>60621</v>
      </c>
      <c r="BW6" s="119"/>
      <c r="BX6" s="98">
        <f aca="true" t="shared" si="41" ref="BX6:BX21">BW6-BV6</f>
        <v>-60621</v>
      </c>
      <c r="BY6" s="98">
        <f t="shared" si="23"/>
        <v>0</v>
      </c>
      <c r="BZ6" s="123"/>
      <c r="CA6" s="116">
        <f aca="true" t="shared" si="42" ref="CA6:CA38">C6-BZ6</f>
        <v>141663.6</v>
      </c>
      <c r="CB6" s="116" t="e">
        <f aca="true" t="shared" si="43" ref="CB6:CB38">C6/BZ6%</f>
        <v>#DIV/0!</v>
      </c>
    </row>
    <row r="7" spans="1:80" s="117" customFormat="1" ht="18.75">
      <c r="A7" s="96" t="s">
        <v>30</v>
      </c>
      <c r="B7" s="118">
        <f>J7+Z7+AT7+BJ7</f>
        <v>36142</v>
      </c>
      <c r="C7" s="119">
        <f>K7+AA7+AU7+BK7</f>
        <v>22046.699999999997</v>
      </c>
      <c r="D7" s="99">
        <f>C7-B7</f>
        <v>-14095.300000000003</v>
      </c>
      <c r="E7" s="100">
        <f>C7/B7%</f>
        <v>61.000221349122896</v>
      </c>
      <c r="F7" s="101">
        <f>J7+Z7</f>
        <v>17587.1</v>
      </c>
      <c r="G7" s="102">
        <f>K7+AA7</f>
        <v>18411.199999999997</v>
      </c>
      <c r="H7" s="102">
        <f>G7-F7</f>
        <v>824.0999999999985</v>
      </c>
      <c r="I7" s="103">
        <f>G7/F7%</f>
        <v>104.68582085733293</v>
      </c>
      <c r="J7" s="120">
        <f>N7+R7+V7</f>
        <v>9520.5</v>
      </c>
      <c r="K7" s="105">
        <f>O7+S7+W7</f>
        <v>7946.1</v>
      </c>
      <c r="L7" s="105">
        <f>K7-J7</f>
        <v>-1574.3999999999996</v>
      </c>
      <c r="M7" s="106">
        <f>K7/J7%</f>
        <v>83.46305341106034</v>
      </c>
      <c r="N7" s="121">
        <v>3468</v>
      </c>
      <c r="O7" s="119">
        <v>2439.3</v>
      </c>
      <c r="P7" s="98">
        <f>O7-N7</f>
        <v>-1028.6999999999998</v>
      </c>
      <c r="Q7" s="98">
        <f>O7/N7%</f>
        <v>70.33737024221453</v>
      </c>
      <c r="R7" s="119">
        <v>7.9</v>
      </c>
      <c r="S7" s="119">
        <v>7.9</v>
      </c>
      <c r="T7" s="98">
        <f>S7-R7</f>
        <v>0</v>
      </c>
      <c r="U7" s="98">
        <f>S7/R7%</f>
        <v>100</v>
      </c>
      <c r="V7" s="119">
        <v>6044.6</v>
      </c>
      <c r="W7" s="119">
        <v>5498.9</v>
      </c>
      <c r="X7" s="98">
        <f>W7-V7</f>
        <v>-545.7000000000007</v>
      </c>
      <c r="Y7" s="98">
        <f>W7/V7%</f>
        <v>90.97210733547297</v>
      </c>
      <c r="Z7" s="105">
        <f>AD7+AH7+AL7</f>
        <v>8066.6</v>
      </c>
      <c r="AA7" s="105">
        <f>SUM(AE7+AI7+AM7)</f>
        <v>10465.099999999999</v>
      </c>
      <c r="AB7" s="105">
        <f>AA7-Z7</f>
        <v>2398.499999999998</v>
      </c>
      <c r="AC7" s="105">
        <f>AA7/Z7%</f>
        <v>129.7337168075769</v>
      </c>
      <c r="AD7" s="119">
        <v>2574.4</v>
      </c>
      <c r="AE7" s="119">
        <v>3239.2</v>
      </c>
      <c r="AF7" s="98">
        <f>AE7-AD7</f>
        <v>664.7999999999997</v>
      </c>
      <c r="AG7" s="98">
        <f>AE7/AD7%</f>
        <v>125.82349285270354</v>
      </c>
      <c r="AH7" s="119">
        <v>3555.7</v>
      </c>
      <c r="AI7" s="119">
        <v>3803.1</v>
      </c>
      <c r="AJ7" s="98">
        <f>AI7-AH7</f>
        <v>247.4000000000001</v>
      </c>
      <c r="AK7" s="98">
        <f>AI7/AH7%</f>
        <v>106.95784233765505</v>
      </c>
      <c r="AL7" s="119">
        <v>1936.5</v>
      </c>
      <c r="AM7" s="119">
        <v>3422.8</v>
      </c>
      <c r="AN7" s="98">
        <f>AM7-AL7</f>
        <v>1486.3000000000002</v>
      </c>
      <c r="AO7" s="98">
        <f>AM7/AL7%</f>
        <v>176.75187193390138</v>
      </c>
      <c r="AP7" s="109">
        <f>J7+Z7+AT7</f>
        <v>28381</v>
      </c>
      <c r="AQ7" s="110">
        <f>K7+AA7+AU7</f>
        <v>22046.699999999997</v>
      </c>
      <c r="AR7" s="110">
        <f>AQ7-AP7</f>
        <v>-6334.300000000003</v>
      </c>
      <c r="AS7" s="111">
        <f>AQ7/AP7%</f>
        <v>77.68119516577991</v>
      </c>
      <c r="AT7" s="120">
        <f t="shared" si="31"/>
        <v>10793.9</v>
      </c>
      <c r="AU7" s="105">
        <f>SUM(AY7+BC7+BG7)</f>
        <v>3635.5</v>
      </c>
      <c r="AV7" s="105">
        <f>AU7-AT7</f>
        <v>-7158.4</v>
      </c>
      <c r="AW7" s="106">
        <f>AU7/AT7%</f>
        <v>33.681060599042056</v>
      </c>
      <c r="AX7" s="118">
        <v>4249.4</v>
      </c>
      <c r="AY7" s="121">
        <v>3635.5</v>
      </c>
      <c r="AZ7" s="98">
        <f>AY7-AX7</f>
        <v>-613.8999999999996</v>
      </c>
      <c r="BA7" s="113">
        <f>AY7/AX7%</f>
        <v>85.55325457711677</v>
      </c>
      <c r="BB7" s="118">
        <v>3407.4</v>
      </c>
      <c r="BC7" s="121"/>
      <c r="BD7" s="98">
        <f>BC7-BB7</f>
        <v>-3407.4</v>
      </c>
      <c r="BE7" s="113">
        <f>BC7/BB7%</f>
        <v>0</v>
      </c>
      <c r="BF7" s="121">
        <v>3137.1</v>
      </c>
      <c r="BG7" s="119"/>
      <c r="BH7" s="98">
        <f>BG7-BF7</f>
        <v>-3137.1</v>
      </c>
      <c r="BI7" s="113">
        <f>BG7/BF7%</f>
        <v>0</v>
      </c>
      <c r="BJ7" s="124">
        <f>BN7+BR7+BV7</f>
        <v>7760.999999999999</v>
      </c>
      <c r="BK7" s="105">
        <f>SUM(BO7+BS7+BW7)</f>
        <v>0</v>
      </c>
      <c r="BL7" s="105">
        <f>BK7-BJ7</f>
        <v>-7760.999999999999</v>
      </c>
      <c r="BM7" s="106">
        <f>BK7/BJ7%</f>
        <v>0</v>
      </c>
      <c r="BN7" s="121">
        <v>3507.6</v>
      </c>
      <c r="BO7" s="119"/>
      <c r="BP7" s="98">
        <f>BO7-BN7</f>
        <v>-3507.6</v>
      </c>
      <c r="BQ7" s="113">
        <f>BO7/BN7%</f>
        <v>0</v>
      </c>
      <c r="BR7" s="121">
        <v>2501.7</v>
      </c>
      <c r="BS7" s="119"/>
      <c r="BT7" s="98">
        <f>BS7-BR7</f>
        <v>-2501.7</v>
      </c>
      <c r="BU7" s="114">
        <f t="shared" si="22"/>
        <v>0</v>
      </c>
      <c r="BV7" s="119">
        <v>1751.7</v>
      </c>
      <c r="BW7" s="119"/>
      <c r="BX7" s="98">
        <f>BW7-BV7</f>
        <v>-1751.7</v>
      </c>
      <c r="BY7" s="98">
        <f>BW7/BV7%</f>
        <v>0</v>
      </c>
      <c r="BZ7" s="123"/>
      <c r="CA7" s="116"/>
      <c r="CB7" s="116"/>
    </row>
    <row r="8" spans="1:80" s="117" customFormat="1" ht="18.75">
      <c r="A8" s="96" t="s">
        <v>31</v>
      </c>
      <c r="B8" s="118">
        <f aca="true" t="shared" si="44" ref="B8:C20">J8+Z8+AT8+BJ8</f>
        <v>35879</v>
      </c>
      <c r="C8" s="119">
        <f t="shared" si="44"/>
        <v>23817.399999999998</v>
      </c>
      <c r="D8" s="99">
        <f t="shared" si="0"/>
        <v>-12061.600000000002</v>
      </c>
      <c r="E8" s="100">
        <f t="shared" si="1"/>
        <v>66.38256361660024</v>
      </c>
      <c r="F8" s="101">
        <f t="shared" si="2"/>
        <v>14353.8</v>
      </c>
      <c r="G8" s="102">
        <f t="shared" si="2"/>
        <v>17690</v>
      </c>
      <c r="H8" s="102">
        <f t="shared" si="3"/>
        <v>3336.2000000000007</v>
      </c>
      <c r="I8" s="103">
        <f t="shared" si="4"/>
        <v>123.24262564617037</v>
      </c>
      <c r="J8" s="125">
        <f>SUM(J9:J11)</f>
        <v>6905.5</v>
      </c>
      <c r="K8" s="105">
        <f>SUM(K9:K11)</f>
        <v>7477.299999999999</v>
      </c>
      <c r="L8" s="105">
        <f t="shared" si="5"/>
        <v>571.7999999999993</v>
      </c>
      <c r="M8" s="106">
        <f t="shared" si="6"/>
        <v>108.28035623778146</v>
      </c>
      <c r="N8" s="119">
        <f>N9+N10+N11</f>
        <v>5330</v>
      </c>
      <c r="O8" s="119">
        <f>O9+O10+O11</f>
        <v>5288</v>
      </c>
      <c r="P8" s="98">
        <f t="shared" si="7"/>
        <v>-42</v>
      </c>
      <c r="Q8" s="98">
        <f t="shared" si="8"/>
        <v>99.21200750469043</v>
      </c>
      <c r="R8" s="119">
        <f>SUM(R9:R11)</f>
        <v>786.5</v>
      </c>
      <c r="S8" s="119">
        <f>SUM(S9:S11)</f>
        <v>737.4000000000001</v>
      </c>
      <c r="T8" s="98">
        <f t="shared" si="9"/>
        <v>-49.09999999999991</v>
      </c>
      <c r="U8" s="98">
        <f t="shared" si="10"/>
        <v>93.75715193897013</v>
      </c>
      <c r="V8" s="119">
        <f>SUM(V9:V11)</f>
        <v>789</v>
      </c>
      <c r="W8" s="119">
        <f>SUM(W9:W11)</f>
        <v>1451.9</v>
      </c>
      <c r="X8" s="98">
        <f t="shared" si="24"/>
        <v>662.9000000000001</v>
      </c>
      <c r="Y8" s="98">
        <f t="shared" si="11"/>
        <v>184.0177439797212</v>
      </c>
      <c r="Z8" s="105">
        <f aca="true" t="shared" si="45" ref="Z8:Z38">AD8+AH8+AL8</f>
        <v>7448.3</v>
      </c>
      <c r="AA8" s="105">
        <f t="shared" si="25"/>
        <v>10212.699999999999</v>
      </c>
      <c r="AB8" s="105">
        <f t="shared" si="26"/>
        <v>2764.3999999999987</v>
      </c>
      <c r="AC8" s="105">
        <f t="shared" si="27"/>
        <v>137.11450935112708</v>
      </c>
      <c r="AD8" s="119">
        <f aca="true" t="shared" si="46" ref="AD8:AM8">SUM(AD9:AD11)</f>
        <v>5792.8</v>
      </c>
      <c r="AE8" s="119">
        <f t="shared" si="46"/>
        <v>8640</v>
      </c>
      <c r="AF8" s="119">
        <f t="shared" si="46"/>
        <v>2847.1999999999994</v>
      </c>
      <c r="AG8" s="119">
        <f t="shared" si="46"/>
        <v>69.2899651675642</v>
      </c>
      <c r="AH8" s="119">
        <f t="shared" si="46"/>
        <v>585.5</v>
      </c>
      <c r="AI8" s="119">
        <f t="shared" si="46"/>
        <v>1036.3</v>
      </c>
      <c r="AJ8" s="119">
        <f t="shared" si="46"/>
        <v>450.79999999999995</v>
      </c>
      <c r="AK8" s="126" t="s">
        <v>32</v>
      </c>
      <c r="AL8" s="119">
        <f t="shared" si="46"/>
        <v>1070</v>
      </c>
      <c r="AM8" s="119">
        <f t="shared" si="46"/>
        <v>536.4</v>
      </c>
      <c r="AN8" s="98">
        <f t="shared" si="14"/>
        <v>-533.6</v>
      </c>
      <c r="AO8" s="98">
        <f t="shared" si="15"/>
        <v>50.13084112149533</v>
      </c>
      <c r="AP8" s="109">
        <f>J8+Z8+AT8</f>
        <v>23916.699999999997</v>
      </c>
      <c r="AQ8" s="110">
        <f t="shared" si="30"/>
        <v>23817.399999999998</v>
      </c>
      <c r="AR8" s="110">
        <f t="shared" si="16"/>
        <v>-99.29999999999927</v>
      </c>
      <c r="AS8" s="111">
        <f t="shared" si="17"/>
        <v>99.58480894103283</v>
      </c>
      <c r="AT8" s="120">
        <f t="shared" si="31"/>
        <v>9562.9</v>
      </c>
      <c r="AU8" s="120">
        <f>AY8+BC8+BG8</f>
        <v>6127.399999999999</v>
      </c>
      <c r="AV8" s="105">
        <f aca="true" t="shared" si="47" ref="AV8:AV38">AU8-AT8</f>
        <v>-3435.500000000001</v>
      </c>
      <c r="AW8" s="112">
        <f t="shared" si="18"/>
        <v>64.07470537180143</v>
      </c>
      <c r="AX8" s="118">
        <f>SUM(AX9:AX11)</f>
        <v>8365.4</v>
      </c>
      <c r="AY8" s="121">
        <f>SUM(AY9:AY11)</f>
        <v>5880.499999999999</v>
      </c>
      <c r="AZ8" s="121">
        <f>SUM(AZ9:AZ11)</f>
        <v>-2484.9000000000005</v>
      </c>
      <c r="BA8" s="113">
        <f aca="true" t="shared" si="48" ref="BA8:BA37">AY8/AX8%</f>
        <v>70.29550290482224</v>
      </c>
      <c r="BB8" s="118">
        <f>SUM(BB9:BB11)</f>
        <v>635</v>
      </c>
      <c r="BC8" s="121">
        <f>SUM(BC9:BC11)</f>
        <v>246.9</v>
      </c>
      <c r="BD8" s="121">
        <f>SUM(BD9:BD11)</f>
        <v>-388.1</v>
      </c>
      <c r="BE8" s="113">
        <f t="shared" si="19"/>
        <v>38.88188976377953</v>
      </c>
      <c r="BF8" s="121">
        <f>SUM(BF9:BF11)</f>
        <v>562.5</v>
      </c>
      <c r="BG8" s="118">
        <f>SUM(BG9:BG11)</f>
        <v>0</v>
      </c>
      <c r="BH8" s="98">
        <f t="shared" si="34"/>
        <v>-562.5</v>
      </c>
      <c r="BI8" s="113">
        <f t="shared" si="20"/>
        <v>0</v>
      </c>
      <c r="BJ8" s="124">
        <f t="shared" si="35"/>
        <v>11962.3</v>
      </c>
      <c r="BK8" s="105">
        <f t="shared" si="36"/>
        <v>0</v>
      </c>
      <c r="BL8" s="105">
        <f t="shared" si="37"/>
        <v>-11962.3</v>
      </c>
      <c r="BM8" s="106">
        <f t="shared" si="38"/>
        <v>0</v>
      </c>
      <c r="BN8" s="121">
        <f>SUM(BN9:BN11)</f>
        <v>5486</v>
      </c>
      <c r="BO8" s="121">
        <f>SUM(BO9:BO11)</f>
        <v>0</v>
      </c>
      <c r="BP8" s="98">
        <f t="shared" si="39"/>
        <v>-5486</v>
      </c>
      <c r="BQ8" s="127">
        <f t="shared" si="40"/>
        <v>0</v>
      </c>
      <c r="BR8" s="121">
        <f>SUM(BR9:BR11)</f>
        <v>1051.5</v>
      </c>
      <c r="BS8" s="121">
        <f>SUM(BS9:BS11)</f>
        <v>0</v>
      </c>
      <c r="BT8" s="98">
        <f t="shared" si="21"/>
        <v>-1051.5</v>
      </c>
      <c r="BU8" s="114">
        <f t="shared" si="22"/>
        <v>0</v>
      </c>
      <c r="BV8" s="119">
        <f>SUM(BV9:BV11)</f>
        <v>5424.799999999999</v>
      </c>
      <c r="BW8" s="119">
        <f>SUM(BW9:BW11)</f>
        <v>0</v>
      </c>
      <c r="BX8" s="98">
        <f t="shared" si="41"/>
        <v>-5424.799999999999</v>
      </c>
      <c r="BY8" s="98">
        <f t="shared" si="23"/>
        <v>0</v>
      </c>
      <c r="BZ8" s="123" t="e">
        <f>BZ9+BZ10+#REF!</f>
        <v>#REF!</v>
      </c>
      <c r="CA8" s="116" t="e">
        <f t="shared" si="42"/>
        <v>#REF!</v>
      </c>
      <c r="CB8" s="116" t="e">
        <f t="shared" si="43"/>
        <v>#REF!</v>
      </c>
    </row>
    <row r="9" spans="1:80" ht="40.5" customHeight="1">
      <c r="A9" s="128" t="s">
        <v>33</v>
      </c>
      <c r="B9" s="129">
        <f t="shared" si="44"/>
        <v>30852.699999999997</v>
      </c>
      <c r="C9" s="130">
        <f t="shared" si="44"/>
        <v>18494.899999999998</v>
      </c>
      <c r="D9" s="131">
        <f t="shared" si="0"/>
        <v>-12357.8</v>
      </c>
      <c r="E9" s="132">
        <f t="shared" si="1"/>
        <v>59.94580701202812</v>
      </c>
      <c r="F9" s="133">
        <f t="shared" si="2"/>
        <v>13204.3</v>
      </c>
      <c r="G9" s="134">
        <f t="shared" si="2"/>
        <v>12724.599999999999</v>
      </c>
      <c r="H9" s="134">
        <f t="shared" si="3"/>
        <v>-479.7000000000007</v>
      </c>
      <c r="I9" s="135">
        <f t="shared" si="4"/>
        <v>96.36709253803684</v>
      </c>
      <c r="J9" s="136">
        <f aca="true" t="shared" si="49" ref="J9:J38">N9+R9+V9</f>
        <v>6031.5</v>
      </c>
      <c r="K9" s="137">
        <f aca="true" t="shared" si="50" ref="K9:K38">SUM(O9+S9+W9)</f>
        <v>6079.599999999999</v>
      </c>
      <c r="L9" s="137">
        <f t="shared" si="5"/>
        <v>48.099999999999454</v>
      </c>
      <c r="M9" s="138">
        <f t="shared" si="6"/>
        <v>100.79747989720633</v>
      </c>
      <c r="N9" s="139">
        <v>4875</v>
      </c>
      <c r="O9" s="130">
        <v>5076.7</v>
      </c>
      <c r="P9" s="108">
        <f t="shared" si="7"/>
        <v>201.69999999999982</v>
      </c>
      <c r="Q9" s="108">
        <f t="shared" si="8"/>
        <v>104.13743589743589</v>
      </c>
      <c r="R9" s="130">
        <v>681.5</v>
      </c>
      <c r="S9" s="130">
        <v>471.7</v>
      </c>
      <c r="T9" s="108">
        <f t="shared" si="9"/>
        <v>-209.8</v>
      </c>
      <c r="U9" s="108">
        <f t="shared" si="10"/>
        <v>69.2149669845928</v>
      </c>
      <c r="V9" s="130">
        <v>475</v>
      </c>
      <c r="W9" s="130">
        <v>531.2</v>
      </c>
      <c r="X9" s="108">
        <f t="shared" si="24"/>
        <v>56.200000000000045</v>
      </c>
      <c r="Y9" s="108">
        <f t="shared" si="11"/>
        <v>111.83157894736843</v>
      </c>
      <c r="Z9" s="137">
        <f t="shared" si="45"/>
        <v>7172.8</v>
      </c>
      <c r="AA9" s="137">
        <f t="shared" si="25"/>
        <v>6644.999999999999</v>
      </c>
      <c r="AB9" s="137">
        <f t="shared" si="26"/>
        <v>-527.8000000000011</v>
      </c>
      <c r="AC9" s="137">
        <f t="shared" si="27"/>
        <v>92.64164621904972</v>
      </c>
      <c r="AD9" s="130">
        <v>5607.8</v>
      </c>
      <c r="AE9" s="130">
        <v>5268.9</v>
      </c>
      <c r="AF9" s="108">
        <f t="shared" si="28"/>
        <v>-338.90000000000055</v>
      </c>
      <c r="AG9" s="108">
        <f t="shared" si="29"/>
        <v>93.95663183423088</v>
      </c>
      <c r="AH9" s="130">
        <v>550</v>
      </c>
      <c r="AI9" s="130">
        <v>875.9</v>
      </c>
      <c r="AJ9" s="108">
        <f t="shared" si="12"/>
        <v>325.9</v>
      </c>
      <c r="AK9" s="140" t="s">
        <v>32</v>
      </c>
      <c r="AL9" s="130">
        <v>1015</v>
      </c>
      <c r="AM9" s="130">
        <v>500.2</v>
      </c>
      <c r="AN9" s="108">
        <f t="shared" si="14"/>
        <v>-514.8</v>
      </c>
      <c r="AO9" s="108">
        <f t="shared" si="15"/>
        <v>49.2807881773399</v>
      </c>
      <c r="AP9" s="141">
        <f aca="true" t="shared" si="51" ref="AP9:AQ31">J9+Z9+AT9</f>
        <v>19994.3</v>
      </c>
      <c r="AQ9" s="142">
        <f t="shared" si="30"/>
        <v>18494.899999999998</v>
      </c>
      <c r="AR9" s="142">
        <f t="shared" si="16"/>
        <v>-1499.4000000000015</v>
      </c>
      <c r="AS9" s="143">
        <f t="shared" si="17"/>
        <v>92.50086274588257</v>
      </c>
      <c r="AT9" s="136">
        <f t="shared" si="31"/>
        <v>6790</v>
      </c>
      <c r="AU9" s="137">
        <f t="shared" si="32"/>
        <v>5770.299999999999</v>
      </c>
      <c r="AV9" s="137">
        <f t="shared" si="47"/>
        <v>-1019.7000000000007</v>
      </c>
      <c r="AW9" s="138">
        <f t="shared" si="18"/>
        <v>84.9823269513991</v>
      </c>
      <c r="AX9" s="129">
        <v>5640</v>
      </c>
      <c r="AY9" s="130">
        <v>5525.4</v>
      </c>
      <c r="AZ9" s="108">
        <f aca="true" t="shared" si="52" ref="AZ9:AZ37">AY9-AX9</f>
        <v>-114.60000000000036</v>
      </c>
      <c r="BA9" s="127">
        <f t="shared" si="48"/>
        <v>97.96808510638297</v>
      </c>
      <c r="BB9" s="129">
        <v>600</v>
      </c>
      <c r="BC9" s="130">
        <v>244.9</v>
      </c>
      <c r="BD9" s="108">
        <f t="shared" si="33"/>
        <v>-355.1</v>
      </c>
      <c r="BE9" s="127">
        <f t="shared" si="19"/>
        <v>40.81666666666667</v>
      </c>
      <c r="BF9" s="139">
        <v>550</v>
      </c>
      <c r="BG9" s="130"/>
      <c r="BH9" s="108">
        <f t="shared" si="34"/>
        <v>-550</v>
      </c>
      <c r="BI9" s="127">
        <f t="shared" si="20"/>
        <v>0</v>
      </c>
      <c r="BJ9" s="144">
        <f t="shared" si="35"/>
        <v>10858.4</v>
      </c>
      <c r="BK9" s="137">
        <f t="shared" si="36"/>
        <v>0</v>
      </c>
      <c r="BL9" s="137">
        <f t="shared" si="37"/>
        <v>-10858.4</v>
      </c>
      <c r="BM9" s="138">
        <f t="shared" si="38"/>
        <v>0</v>
      </c>
      <c r="BN9" s="129">
        <v>5450</v>
      </c>
      <c r="BO9" s="130"/>
      <c r="BP9" s="98">
        <f t="shared" si="39"/>
        <v>-5450</v>
      </c>
      <c r="BQ9" s="127">
        <f t="shared" si="40"/>
        <v>0</v>
      </c>
      <c r="BR9" s="129">
        <v>850</v>
      </c>
      <c r="BS9" s="130"/>
      <c r="BT9" s="108">
        <f t="shared" si="21"/>
        <v>-850</v>
      </c>
      <c r="BU9" s="145">
        <f t="shared" si="22"/>
        <v>0</v>
      </c>
      <c r="BV9" s="130">
        <v>4558.4</v>
      </c>
      <c r="BW9" s="130"/>
      <c r="BX9" s="108">
        <f t="shared" si="41"/>
        <v>-4558.4</v>
      </c>
      <c r="BY9" s="108">
        <f t="shared" si="23"/>
        <v>0</v>
      </c>
      <c r="BZ9" s="146"/>
      <c r="CA9" s="147">
        <f t="shared" si="42"/>
        <v>18494.899999999998</v>
      </c>
      <c r="CB9" s="147" t="e">
        <f t="shared" si="43"/>
        <v>#DIV/0!</v>
      </c>
    </row>
    <row r="10" spans="1:80" ht="24.75" customHeight="1">
      <c r="A10" s="149" t="s">
        <v>34</v>
      </c>
      <c r="B10" s="129">
        <f t="shared" si="44"/>
        <v>3446.3</v>
      </c>
      <c r="C10" s="130">
        <f t="shared" si="44"/>
        <v>4831.099999999999</v>
      </c>
      <c r="D10" s="131">
        <f t="shared" si="0"/>
        <v>1384.7999999999993</v>
      </c>
      <c r="E10" s="132">
        <f t="shared" si="1"/>
        <v>140.18222441458954</v>
      </c>
      <c r="F10" s="133">
        <f t="shared" si="2"/>
        <v>619.5</v>
      </c>
      <c r="G10" s="134">
        <f t="shared" si="2"/>
        <v>4577.7</v>
      </c>
      <c r="H10" s="134">
        <f t="shared" si="3"/>
        <v>3958.2</v>
      </c>
      <c r="I10" s="135">
        <f t="shared" si="4"/>
        <v>738.9346246973365</v>
      </c>
      <c r="J10" s="136">
        <f t="shared" si="49"/>
        <v>419</v>
      </c>
      <c r="K10" s="137">
        <f t="shared" si="50"/>
        <v>1031.6</v>
      </c>
      <c r="L10" s="137">
        <f t="shared" si="5"/>
        <v>612.5999999999999</v>
      </c>
      <c r="M10" s="138">
        <f t="shared" si="6"/>
        <v>246.20525059665866</v>
      </c>
      <c r="N10" s="139"/>
      <c r="O10" s="130">
        <v>5.3</v>
      </c>
      <c r="P10" s="108">
        <f t="shared" si="7"/>
        <v>5.3</v>
      </c>
      <c r="Q10" s="108"/>
      <c r="R10" s="130">
        <v>105</v>
      </c>
      <c r="S10" s="130">
        <v>239.5</v>
      </c>
      <c r="T10" s="108">
        <f t="shared" si="9"/>
        <v>134.5</v>
      </c>
      <c r="U10" s="108" t="s">
        <v>35</v>
      </c>
      <c r="V10" s="130">
        <v>314</v>
      </c>
      <c r="W10" s="130">
        <v>786.8</v>
      </c>
      <c r="X10" s="108">
        <f t="shared" si="24"/>
        <v>472.79999999999995</v>
      </c>
      <c r="Y10" s="108">
        <f t="shared" si="11"/>
        <v>250.5732484076433</v>
      </c>
      <c r="Z10" s="137">
        <f t="shared" si="45"/>
        <v>200.5</v>
      </c>
      <c r="AA10" s="137">
        <f t="shared" si="25"/>
        <v>3546.1</v>
      </c>
      <c r="AB10" s="137">
        <f t="shared" si="26"/>
        <v>3345.6</v>
      </c>
      <c r="AC10" s="105" t="s">
        <v>32</v>
      </c>
      <c r="AD10" s="130">
        <v>155</v>
      </c>
      <c r="AE10" s="130">
        <v>3378.5</v>
      </c>
      <c r="AF10" s="108">
        <f t="shared" si="28"/>
        <v>3223.5</v>
      </c>
      <c r="AG10" s="132" t="s">
        <v>35</v>
      </c>
      <c r="AH10" s="130">
        <v>20.5</v>
      </c>
      <c r="AI10" s="130">
        <v>160.4</v>
      </c>
      <c r="AJ10" s="108">
        <f t="shared" si="12"/>
        <v>139.9</v>
      </c>
      <c r="AK10" s="140" t="s">
        <v>32</v>
      </c>
      <c r="AL10" s="130">
        <v>25</v>
      </c>
      <c r="AM10" s="130">
        <v>7.2</v>
      </c>
      <c r="AN10" s="108">
        <f t="shared" si="14"/>
        <v>-17.8</v>
      </c>
      <c r="AO10" s="108">
        <f t="shared" si="15"/>
        <v>28.8</v>
      </c>
      <c r="AP10" s="141">
        <f t="shared" si="51"/>
        <v>3384.9</v>
      </c>
      <c r="AQ10" s="142">
        <f t="shared" si="30"/>
        <v>4831.099999999999</v>
      </c>
      <c r="AR10" s="142">
        <f t="shared" si="16"/>
        <v>1446.1999999999994</v>
      </c>
      <c r="AS10" s="143">
        <f t="shared" si="17"/>
        <v>142.72504357588107</v>
      </c>
      <c r="AT10" s="136">
        <f t="shared" si="31"/>
        <v>2765.4</v>
      </c>
      <c r="AU10" s="137">
        <f t="shared" si="32"/>
        <v>253.4</v>
      </c>
      <c r="AV10" s="137">
        <f t="shared" si="47"/>
        <v>-2512</v>
      </c>
      <c r="AW10" s="138">
        <f t="shared" si="18"/>
        <v>9.163231358935416</v>
      </c>
      <c r="AX10" s="129">
        <v>2725.4</v>
      </c>
      <c r="AY10" s="130">
        <v>251.4</v>
      </c>
      <c r="AZ10" s="108">
        <f t="shared" si="52"/>
        <v>-2474</v>
      </c>
      <c r="BA10" s="127">
        <f t="shared" si="48"/>
        <v>9.224334042709327</v>
      </c>
      <c r="BB10" s="129">
        <v>35</v>
      </c>
      <c r="BC10" s="130">
        <v>2</v>
      </c>
      <c r="BD10" s="108">
        <f t="shared" si="33"/>
        <v>-33</v>
      </c>
      <c r="BE10" s="127">
        <f t="shared" si="19"/>
        <v>5.714285714285714</v>
      </c>
      <c r="BF10" s="139">
        <v>5</v>
      </c>
      <c r="BG10" s="130"/>
      <c r="BH10" s="108">
        <f t="shared" si="34"/>
        <v>-5</v>
      </c>
      <c r="BI10" s="127">
        <f t="shared" si="20"/>
        <v>0</v>
      </c>
      <c r="BJ10" s="144">
        <f t="shared" si="35"/>
        <v>61.4</v>
      </c>
      <c r="BK10" s="137">
        <f t="shared" si="36"/>
        <v>0</v>
      </c>
      <c r="BL10" s="137">
        <f t="shared" si="37"/>
        <v>-61.4</v>
      </c>
      <c r="BM10" s="138">
        <f t="shared" si="38"/>
        <v>0</v>
      </c>
      <c r="BN10" s="129">
        <v>1</v>
      </c>
      <c r="BO10" s="130"/>
      <c r="BP10" s="98">
        <f t="shared" si="39"/>
        <v>-1</v>
      </c>
      <c r="BQ10" s="127">
        <f t="shared" si="40"/>
        <v>0</v>
      </c>
      <c r="BR10" s="129">
        <v>1.5</v>
      </c>
      <c r="BS10" s="130"/>
      <c r="BT10" s="98">
        <f t="shared" si="21"/>
        <v>-1.5</v>
      </c>
      <c r="BU10" s="145">
        <f t="shared" si="22"/>
        <v>0</v>
      </c>
      <c r="BV10" s="130">
        <v>58.9</v>
      </c>
      <c r="BW10" s="130"/>
      <c r="BX10" s="108">
        <f t="shared" si="41"/>
        <v>-58.9</v>
      </c>
      <c r="BY10" s="108">
        <f t="shared" si="23"/>
        <v>0</v>
      </c>
      <c r="BZ10" s="146"/>
      <c r="CA10" s="147">
        <f t="shared" si="42"/>
        <v>4831.099999999999</v>
      </c>
      <c r="CB10" s="147" t="e">
        <f t="shared" si="43"/>
        <v>#DIV/0!</v>
      </c>
    </row>
    <row r="11" spans="1:80" ht="39.75" customHeight="1">
      <c r="A11" s="150" t="s">
        <v>36</v>
      </c>
      <c r="B11" s="129">
        <f t="shared" si="44"/>
        <v>1580</v>
      </c>
      <c r="C11" s="130">
        <f t="shared" si="44"/>
        <v>491.40000000000003</v>
      </c>
      <c r="D11" s="131">
        <f t="shared" si="0"/>
        <v>-1088.6</v>
      </c>
      <c r="E11" s="132">
        <f t="shared" si="1"/>
        <v>31.10126582278481</v>
      </c>
      <c r="F11" s="133">
        <f t="shared" si="2"/>
        <v>530</v>
      </c>
      <c r="G11" s="134">
        <f t="shared" si="2"/>
        <v>387.70000000000005</v>
      </c>
      <c r="H11" s="134">
        <f t="shared" si="3"/>
        <v>-142.29999999999995</v>
      </c>
      <c r="I11" s="135">
        <f t="shared" si="4"/>
        <v>73.15094339622642</v>
      </c>
      <c r="J11" s="136">
        <f t="shared" si="49"/>
        <v>455</v>
      </c>
      <c r="K11" s="137">
        <f t="shared" si="50"/>
        <v>366.1</v>
      </c>
      <c r="L11" s="137">
        <f t="shared" si="5"/>
        <v>-88.89999999999998</v>
      </c>
      <c r="M11" s="138">
        <f t="shared" si="6"/>
        <v>80.46153846153847</v>
      </c>
      <c r="N11" s="139">
        <v>455</v>
      </c>
      <c r="O11" s="130">
        <v>206</v>
      </c>
      <c r="P11" s="108">
        <f t="shared" si="7"/>
        <v>-249</v>
      </c>
      <c r="Q11" s="108">
        <f t="shared" si="8"/>
        <v>45.27472527472528</v>
      </c>
      <c r="R11" s="130"/>
      <c r="S11" s="130">
        <v>26.2</v>
      </c>
      <c r="T11" s="108">
        <f t="shared" si="9"/>
        <v>26.2</v>
      </c>
      <c r="U11" s="108"/>
      <c r="V11" s="130"/>
      <c r="W11" s="130">
        <v>133.9</v>
      </c>
      <c r="X11" s="108">
        <f t="shared" si="24"/>
        <v>133.9</v>
      </c>
      <c r="Y11" s="108"/>
      <c r="Z11" s="137">
        <f t="shared" si="45"/>
        <v>75</v>
      </c>
      <c r="AA11" s="137">
        <f t="shared" si="25"/>
        <v>21.6</v>
      </c>
      <c r="AB11" s="137">
        <f t="shared" si="26"/>
        <v>-53.4</v>
      </c>
      <c r="AC11" s="137">
        <f t="shared" si="27"/>
        <v>28.8</v>
      </c>
      <c r="AD11" s="130">
        <v>30</v>
      </c>
      <c r="AE11" s="130">
        <v>-7.4</v>
      </c>
      <c r="AF11" s="108">
        <f t="shared" si="28"/>
        <v>-37.4</v>
      </c>
      <c r="AG11" s="108">
        <f t="shared" si="29"/>
        <v>-24.666666666666668</v>
      </c>
      <c r="AH11" s="130">
        <v>15</v>
      </c>
      <c r="AI11" s="130"/>
      <c r="AJ11" s="108">
        <f t="shared" si="12"/>
        <v>-15</v>
      </c>
      <c r="AK11" s="108">
        <f t="shared" si="13"/>
        <v>0</v>
      </c>
      <c r="AL11" s="130">
        <v>30</v>
      </c>
      <c r="AM11" s="130">
        <v>29</v>
      </c>
      <c r="AN11" s="108">
        <f t="shared" si="14"/>
        <v>-1</v>
      </c>
      <c r="AO11" s="108">
        <f t="shared" si="15"/>
        <v>96.66666666666667</v>
      </c>
      <c r="AP11" s="141">
        <f t="shared" si="51"/>
        <v>537.5</v>
      </c>
      <c r="AQ11" s="142">
        <f t="shared" si="30"/>
        <v>491.40000000000003</v>
      </c>
      <c r="AR11" s="142">
        <f t="shared" si="16"/>
        <v>-46.099999999999966</v>
      </c>
      <c r="AS11" s="143">
        <f t="shared" si="17"/>
        <v>91.42325581395349</v>
      </c>
      <c r="AT11" s="136">
        <f t="shared" si="31"/>
        <v>7.5</v>
      </c>
      <c r="AU11" s="137">
        <f>SUM(AY11+BC11+BG11)</f>
        <v>103.7</v>
      </c>
      <c r="AV11" s="137">
        <f>AU11-AT11</f>
        <v>96.2</v>
      </c>
      <c r="AW11" s="138">
        <f>AU11/AT11%</f>
        <v>1382.6666666666667</v>
      </c>
      <c r="AX11" s="129"/>
      <c r="AY11" s="130">
        <v>103.7</v>
      </c>
      <c r="AZ11" s="108">
        <f t="shared" si="52"/>
        <v>103.7</v>
      </c>
      <c r="BA11" s="127"/>
      <c r="BB11" s="129"/>
      <c r="BC11" s="130"/>
      <c r="BD11" s="108">
        <f t="shared" si="33"/>
        <v>0</v>
      </c>
      <c r="BE11" s="127"/>
      <c r="BF11" s="139">
        <v>7.5</v>
      </c>
      <c r="BG11" s="130"/>
      <c r="BH11" s="108">
        <f t="shared" si="34"/>
        <v>-7.5</v>
      </c>
      <c r="BI11" s="127"/>
      <c r="BJ11" s="144">
        <f t="shared" si="35"/>
        <v>1042.5</v>
      </c>
      <c r="BK11" s="137">
        <f t="shared" si="36"/>
        <v>0</v>
      </c>
      <c r="BL11" s="137">
        <f t="shared" si="37"/>
        <v>-1042.5</v>
      </c>
      <c r="BM11" s="138">
        <f t="shared" si="38"/>
        <v>0</v>
      </c>
      <c r="BN11" s="129">
        <v>35</v>
      </c>
      <c r="BO11" s="130"/>
      <c r="BP11" s="98">
        <f t="shared" si="39"/>
        <v>-35</v>
      </c>
      <c r="BQ11" s="127">
        <f t="shared" si="40"/>
        <v>0</v>
      </c>
      <c r="BR11" s="129">
        <v>200</v>
      </c>
      <c r="BS11" s="130"/>
      <c r="BT11" s="108">
        <f t="shared" si="21"/>
        <v>-200</v>
      </c>
      <c r="BU11" s="145">
        <f t="shared" si="22"/>
        <v>0</v>
      </c>
      <c r="BV11" s="130">
        <v>807.5</v>
      </c>
      <c r="BW11" s="130"/>
      <c r="BX11" s="108">
        <f t="shared" si="41"/>
        <v>-807.5</v>
      </c>
      <c r="BY11" s="108">
        <f t="shared" si="23"/>
        <v>0</v>
      </c>
      <c r="BZ11" s="146"/>
      <c r="CA11" s="147">
        <f t="shared" si="42"/>
        <v>491.40000000000003</v>
      </c>
      <c r="CB11" s="147"/>
    </row>
    <row r="12" spans="1:80" s="117" customFormat="1" ht="18.75">
      <c r="A12" s="96" t="s">
        <v>37</v>
      </c>
      <c r="B12" s="118">
        <f>J12+Z12+AT12+BJ12</f>
        <v>14555</v>
      </c>
      <c r="C12" s="119">
        <f t="shared" si="44"/>
        <v>7975.300000000001</v>
      </c>
      <c r="D12" s="99">
        <f t="shared" si="0"/>
        <v>-6579.699999999999</v>
      </c>
      <c r="E12" s="100">
        <f t="shared" si="1"/>
        <v>54.7942287873583</v>
      </c>
      <c r="F12" s="101">
        <f t="shared" si="2"/>
        <v>6574.3</v>
      </c>
      <c r="G12" s="102">
        <f t="shared" si="2"/>
        <v>6517.200000000001</v>
      </c>
      <c r="H12" s="102">
        <f t="shared" si="3"/>
        <v>-57.099999999999454</v>
      </c>
      <c r="I12" s="103">
        <f>G12/F12%</f>
        <v>99.13146646791296</v>
      </c>
      <c r="J12" s="120">
        <f t="shared" si="49"/>
        <v>3071.3</v>
      </c>
      <c r="K12" s="105">
        <f t="shared" si="50"/>
        <v>2674.1</v>
      </c>
      <c r="L12" s="105">
        <f t="shared" si="5"/>
        <v>-397.2000000000003</v>
      </c>
      <c r="M12" s="106">
        <f t="shared" si="6"/>
        <v>87.06736561065347</v>
      </c>
      <c r="N12" s="121">
        <f>N13+N20+N14</f>
        <v>268.3</v>
      </c>
      <c r="O12" s="121">
        <f>O13+O20+O14</f>
        <v>596.7</v>
      </c>
      <c r="P12" s="98">
        <f t="shared" si="7"/>
        <v>328.40000000000003</v>
      </c>
      <c r="Q12" s="98">
        <f t="shared" si="8"/>
        <v>222.40029817368617</v>
      </c>
      <c r="R12" s="121">
        <f>R13+R20+R14</f>
        <v>580</v>
      </c>
      <c r="S12" s="121">
        <f>S13+S20+S14</f>
        <v>1249.5</v>
      </c>
      <c r="T12" s="98">
        <f t="shared" si="9"/>
        <v>669.5</v>
      </c>
      <c r="U12" s="98">
        <f>S12/R12%</f>
        <v>215.43103448275863</v>
      </c>
      <c r="V12" s="121">
        <f>V13+V20+V14</f>
        <v>2223</v>
      </c>
      <c r="W12" s="121">
        <f>W13+W20+W14</f>
        <v>827.9</v>
      </c>
      <c r="X12" s="98">
        <f t="shared" si="24"/>
        <v>-1395.1</v>
      </c>
      <c r="Y12" s="98">
        <f>W12/V12%</f>
        <v>37.242465137201975</v>
      </c>
      <c r="Z12" s="105">
        <f t="shared" si="45"/>
        <v>3503</v>
      </c>
      <c r="AA12" s="105">
        <f t="shared" si="25"/>
        <v>3843.1000000000004</v>
      </c>
      <c r="AB12" s="105">
        <f t="shared" si="26"/>
        <v>340.10000000000036</v>
      </c>
      <c r="AC12" s="105">
        <f>AA12/Z12%</f>
        <v>109.70882101056239</v>
      </c>
      <c r="AD12" s="121">
        <f>AD13+AD20+AD14</f>
        <v>937.5</v>
      </c>
      <c r="AE12" s="121">
        <f>AE13+AE20+AE14</f>
        <v>1274.4</v>
      </c>
      <c r="AF12" s="98">
        <f t="shared" si="28"/>
        <v>336.9000000000001</v>
      </c>
      <c r="AG12" s="98">
        <f t="shared" si="29"/>
        <v>135.936</v>
      </c>
      <c r="AH12" s="121">
        <f>AH13+AH20+AH14</f>
        <v>525</v>
      </c>
      <c r="AI12" s="121">
        <f>AI13+AI20+AI14</f>
        <v>1194.7</v>
      </c>
      <c r="AJ12" s="98">
        <f t="shared" si="12"/>
        <v>669.7</v>
      </c>
      <c r="AK12" s="98">
        <f t="shared" si="13"/>
        <v>227.56190476190477</v>
      </c>
      <c r="AL12" s="121">
        <f>AL13+AL20+AL14</f>
        <v>2040.5</v>
      </c>
      <c r="AM12" s="121">
        <f>AM13+AM20+AM14</f>
        <v>1374</v>
      </c>
      <c r="AN12" s="98">
        <f t="shared" si="14"/>
        <v>-666.5</v>
      </c>
      <c r="AO12" s="98">
        <f t="shared" si="15"/>
        <v>67.3364371477579</v>
      </c>
      <c r="AP12" s="109">
        <f t="shared" si="51"/>
        <v>10365.3</v>
      </c>
      <c r="AQ12" s="110">
        <f t="shared" si="30"/>
        <v>7975.300000000001</v>
      </c>
      <c r="AR12" s="110">
        <f t="shared" si="16"/>
        <v>-2389.999999999998</v>
      </c>
      <c r="AS12" s="111">
        <f>AQ12/AP12%</f>
        <v>76.94229785920332</v>
      </c>
      <c r="AT12" s="120">
        <f t="shared" si="31"/>
        <v>3791</v>
      </c>
      <c r="AU12" s="105">
        <f t="shared" si="32"/>
        <v>1458.1</v>
      </c>
      <c r="AV12" s="105">
        <f t="shared" si="47"/>
        <v>-2332.9</v>
      </c>
      <c r="AW12" s="112">
        <f>AU12/AT12%</f>
        <v>38.46214719071485</v>
      </c>
      <c r="AX12" s="121">
        <f>AX13+AX20+AX14</f>
        <v>1045</v>
      </c>
      <c r="AY12" s="121">
        <f>AY13+AY20+AY14</f>
        <v>1332.5</v>
      </c>
      <c r="AZ12" s="98">
        <f t="shared" si="52"/>
        <v>287.5</v>
      </c>
      <c r="BA12" s="98">
        <f>AY12/AX12%</f>
        <v>127.51196172248805</v>
      </c>
      <c r="BB12" s="121">
        <f>BB13+BB20+BB14</f>
        <v>665</v>
      </c>
      <c r="BC12" s="121">
        <f>BC13+BC20+BC14</f>
        <v>125.60000000000001</v>
      </c>
      <c r="BD12" s="98">
        <f t="shared" si="33"/>
        <v>-539.4</v>
      </c>
      <c r="BE12" s="98">
        <f>BC12/BB12%</f>
        <v>18.887218045112782</v>
      </c>
      <c r="BF12" s="121">
        <f>BF13+BF20+BF14</f>
        <v>2081</v>
      </c>
      <c r="BG12" s="121">
        <f>BG13+BG20+BG14</f>
        <v>0</v>
      </c>
      <c r="BH12" s="98">
        <f t="shared" si="34"/>
        <v>-2081</v>
      </c>
      <c r="BI12" s="98">
        <f>BG12/BF12%</f>
        <v>0</v>
      </c>
      <c r="BJ12" s="124">
        <f t="shared" si="35"/>
        <v>4189.7</v>
      </c>
      <c r="BK12" s="105">
        <f t="shared" si="36"/>
        <v>0</v>
      </c>
      <c r="BL12" s="105">
        <f t="shared" si="37"/>
        <v>-4189.7</v>
      </c>
      <c r="BM12" s="106">
        <f>BK12/BJ12%</f>
        <v>0</v>
      </c>
      <c r="BN12" s="121">
        <f>BN13+BN20+BN14</f>
        <v>720</v>
      </c>
      <c r="BO12" s="121">
        <f>BO13+BO20+BO14</f>
        <v>0</v>
      </c>
      <c r="BP12" s="98">
        <f t="shared" si="39"/>
        <v>-720</v>
      </c>
      <c r="BQ12" s="98">
        <f t="shared" si="40"/>
        <v>0</v>
      </c>
      <c r="BR12" s="121">
        <f>BR13+BR20+BR14</f>
        <v>815</v>
      </c>
      <c r="BS12" s="121">
        <f>BS13+BS20+BS14</f>
        <v>0</v>
      </c>
      <c r="BT12" s="98">
        <f t="shared" si="21"/>
        <v>-815</v>
      </c>
      <c r="BU12" s="98">
        <f t="shared" si="22"/>
        <v>0</v>
      </c>
      <c r="BV12" s="121">
        <f>BV13+BV20+BV14</f>
        <v>2654.7</v>
      </c>
      <c r="BW12" s="121">
        <f>BW13+BW20+BW14</f>
        <v>0</v>
      </c>
      <c r="BX12" s="98">
        <f t="shared" si="41"/>
        <v>-2654.7</v>
      </c>
      <c r="BY12" s="98">
        <f t="shared" si="23"/>
        <v>0</v>
      </c>
      <c r="BZ12" s="123">
        <f>SUM(BZ13:BZ20)</f>
        <v>0</v>
      </c>
      <c r="CA12" s="116">
        <f t="shared" si="42"/>
        <v>7975.300000000001</v>
      </c>
      <c r="CB12" s="116" t="e">
        <f t="shared" si="43"/>
        <v>#DIV/0!</v>
      </c>
    </row>
    <row r="13" spans="1:80" ht="41.25" customHeight="1">
      <c r="A13" s="128" t="s">
        <v>38</v>
      </c>
      <c r="B13" s="129">
        <f t="shared" si="44"/>
        <v>9022.7</v>
      </c>
      <c r="C13" s="130">
        <f t="shared" si="44"/>
        <v>5187.4</v>
      </c>
      <c r="D13" s="131">
        <f t="shared" si="0"/>
        <v>-3835.300000000001</v>
      </c>
      <c r="E13" s="132">
        <f t="shared" si="1"/>
        <v>57.492768240105505</v>
      </c>
      <c r="F13" s="133">
        <f t="shared" si="2"/>
        <v>3828</v>
      </c>
      <c r="G13" s="134">
        <f t="shared" si="2"/>
        <v>4239.2</v>
      </c>
      <c r="H13" s="134">
        <f t="shared" si="3"/>
        <v>411.1999999999998</v>
      </c>
      <c r="I13" s="135">
        <f>G13/F13%</f>
        <v>110.74190177638452</v>
      </c>
      <c r="J13" s="136">
        <f t="shared" si="49"/>
        <v>1710.5</v>
      </c>
      <c r="K13" s="137">
        <f t="shared" si="50"/>
        <v>1726.1</v>
      </c>
      <c r="L13" s="137">
        <f t="shared" si="5"/>
        <v>15.599999999999909</v>
      </c>
      <c r="M13" s="138">
        <f t="shared" si="6"/>
        <v>100.91201403098509</v>
      </c>
      <c r="N13" s="139">
        <v>240.5</v>
      </c>
      <c r="O13" s="130">
        <v>425.7</v>
      </c>
      <c r="P13" s="108">
        <f t="shared" si="7"/>
        <v>185.2</v>
      </c>
      <c r="Q13" s="108">
        <f t="shared" si="8"/>
        <v>177.00623700623703</v>
      </c>
      <c r="R13" s="130">
        <v>555</v>
      </c>
      <c r="S13" s="130">
        <v>752.1</v>
      </c>
      <c r="T13" s="108">
        <f t="shared" si="9"/>
        <v>197.10000000000002</v>
      </c>
      <c r="U13" s="108">
        <f t="shared" si="10"/>
        <v>135.51351351351352</v>
      </c>
      <c r="V13" s="130">
        <v>915</v>
      </c>
      <c r="W13" s="130">
        <v>548.3</v>
      </c>
      <c r="X13" s="108">
        <f t="shared" si="24"/>
        <v>-366.70000000000005</v>
      </c>
      <c r="Y13" s="108">
        <f t="shared" si="11"/>
        <v>59.92349726775956</v>
      </c>
      <c r="Z13" s="137">
        <f t="shared" si="45"/>
        <v>2117.5</v>
      </c>
      <c r="AA13" s="137">
        <f t="shared" si="25"/>
        <v>2513.1</v>
      </c>
      <c r="AB13" s="137">
        <f t="shared" si="26"/>
        <v>395.5999999999999</v>
      </c>
      <c r="AC13" s="137">
        <f>AA13/Z13%</f>
        <v>118.68240850059031</v>
      </c>
      <c r="AD13" s="130">
        <v>907.5</v>
      </c>
      <c r="AE13" s="130">
        <v>901.5</v>
      </c>
      <c r="AF13" s="108">
        <f t="shared" si="28"/>
        <v>-6</v>
      </c>
      <c r="AG13" s="108">
        <f>AE13/AD13%</f>
        <v>99.33884297520662</v>
      </c>
      <c r="AH13" s="130">
        <v>500</v>
      </c>
      <c r="AI13" s="130">
        <v>740.5</v>
      </c>
      <c r="AJ13" s="108">
        <f t="shared" si="12"/>
        <v>240.5</v>
      </c>
      <c r="AK13" s="108">
        <f t="shared" si="13"/>
        <v>148.1</v>
      </c>
      <c r="AL13" s="130">
        <v>710</v>
      </c>
      <c r="AM13" s="130">
        <v>871.1</v>
      </c>
      <c r="AN13" s="108">
        <f t="shared" si="14"/>
        <v>161.10000000000002</v>
      </c>
      <c r="AO13" s="108">
        <f t="shared" si="15"/>
        <v>122.69014084507043</v>
      </c>
      <c r="AP13" s="141">
        <f t="shared" si="51"/>
        <v>6233</v>
      </c>
      <c r="AQ13" s="142">
        <f t="shared" si="30"/>
        <v>5187.4</v>
      </c>
      <c r="AR13" s="142">
        <f t="shared" si="16"/>
        <v>-1045.6000000000004</v>
      </c>
      <c r="AS13" s="143">
        <f>AQ13/AP13%</f>
        <v>83.22477137814856</v>
      </c>
      <c r="AT13" s="136">
        <f t="shared" si="31"/>
        <v>2405</v>
      </c>
      <c r="AU13" s="137">
        <f t="shared" si="32"/>
        <v>948.1999999999999</v>
      </c>
      <c r="AV13" s="137">
        <f t="shared" si="47"/>
        <v>-1456.8000000000002</v>
      </c>
      <c r="AW13" s="138">
        <f>AU13/AT13%</f>
        <v>39.42619542619542</v>
      </c>
      <c r="AX13" s="129">
        <v>1015</v>
      </c>
      <c r="AY13" s="130">
        <v>879.3</v>
      </c>
      <c r="AZ13" s="108">
        <f t="shared" si="52"/>
        <v>-135.70000000000005</v>
      </c>
      <c r="BA13" s="127">
        <f t="shared" si="48"/>
        <v>86.63054187192118</v>
      </c>
      <c r="BB13" s="129">
        <v>640</v>
      </c>
      <c r="BC13" s="130">
        <v>68.9</v>
      </c>
      <c r="BD13" s="108">
        <f t="shared" si="33"/>
        <v>-571.1</v>
      </c>
      <c r="BE13" s="127">
        <f>BC13/BB13%</f>
        <v>10.765625</v>
      </c>
      <c r="BF13" s="139">
        <v>750</v>
      </c>
      <c r="BG13" s="130"/>
      <c r="BH13" s="108">
        <f t="shared" si="34"/>
        <v>-750</v>
      </c>
      <c r="BI13" s="127">
        <f aca="true" t="shared" si="53" ref="BI13:BI20">BG13/BF13%</f>
        <v>0</v>
      </c>
      <c r="BJ13" s="144">
        <f t="shared" si="35"/>
        <v>2789.7</v>
      </c>
      <c r="BK13" s="137">
        <f t="shared" si="36"/>
        <v>0</v>
      </c>
      <c r="BL13" s="137">
        <f t="shared" si="37"/>
        <v>-2789.7</v>
      </c>
      <c r="BM13" s="138">
        <f>BK13/BJ13%</f>
        <v>0</v>
      </c>
      <c r="BN13" s="129">
        <v>690</v>
      </c>
      <c r="BO13" s="130"/>
      <c r="BP13" s="98">
        <f t="shared" si="39"/>
        <v>-690</v>
      </c>
      <c r="BQ13" s="127">
        <f>BO13/BN13%</f>
        <v>0</v>
      </c>
      <c r="BR13" s="129">
        <v>790</v>
      </c>
      <c r="BS13" s="130"/>
      <c r="BT13" s="108">
        <f t="shared" si="21"/>
        <v>-790</v>
      </c>
      <c r="BU13" s="145">
        <f>BS13/BR13%</f>
        <v>0</v>
      </c>
      <c r="BV13" s="130">
        <v>1309.7</v>
      </c>
      <c r="BW13" s="130"/>
      <c r="BX13" s="108">
        <f t="shared" si="41"/>
        <v>-1309.7</v>
      </c>
      <c r="BY13" s="108">
        <f t="shared" si="23"/>
        <v>0</v>
      </c>
      <c r="BZ13" s="146"/>
      <c r="CA13" s="147">
        <f t="shared" si="42"/>
        <v>5187.4</v>
      </c>
      <c r="CB13" s="147" t="e">
        <f t="shared" si="43"/>
        <v>#DIV/0!</v>
      </c>
    </row>
    <row r="14" spans="1:80" ht="60.75" customHeight="1">
      <c r="A14" s="151" t="s">
        <v>39</v>
      </c>
      <c r="B14" s="152">
        <f>SUM(B15:B19)</f>
        <v>5199.5</v>
      </c>
      <c r="C14" s="130">
        <f>SUM(C15:C19)</f>
        <v>2541.2</v>
      </c>
      <c r="D14" s="131">
        <f>C14-B14</f>
        <v>-2658.3</v>
      </c>
      <c r="E14" s="132">
        <f>C14/B14%</f>
        <v>48.873930185594766</v>
      </c>
      <c r="F14" s="152">
        <f>SUM(F15:F19)</f>
        <v>2578.5</v>
      </c>
      <c r="G14" s="130">
        <f>SUM(G15:G19)</f>
        <v>2108</v>
      </c>
      <c r="H14" s="131">
        <f t="shared" si="3"/>
        <v>-470.5</v>
      </c>
      <c r="I14" s="132">
        <f>G14/F14%</f>
        <v>81.7529571456273</v>
      </c>
      <c r="J14" s="152">
        <f>SUM(J15:J19)</f>
        <v>1278</v>
      </c>
      <c r="K14" s="130">
        <f>SUM(K15:K19)</f>
        <v>893</v>
      </c>
      <c r="L14" s="131">
        <f t="shared" si="5"/>
        <v>-385</v>
      </c>
      <c r="M14" s="132">
        <f t="shared" si="6"/>
        <v>69.87480438184664</v>
      </c>
      <c r="N14" s="152">
        <f>SUM(N15:N19)</f>
        <v>0</v>
      </c>
      <c r="O14" s="130">
        <f>SUM(O15:O19)</f>
        <v>166</v>
      </c>
      <c r="P14" s="131">
        <f t="shared" si="7"/>
        <v>166</v>
      </c>
      <c r="Q14" s="132" t="e">
        <f t="shared" si="8"/>
        <v>#DIV/0!</v>
      </c>
      <c r="R14" s="152">
        <f>SUM(R15:R19)</f>
        <v>0</v>
      </c>
      <c r="S14" s="130">
        <f>SUM(S15:S19)</f>
        <v>487.4</v>
      </c>
      <c r="T14" s="131">
        <f t="shared" si="9"/>
        <v>487.4</v>
      </c>
      <c r="U14" s="132" t="e">
        <f t="shared" si="10"/>
        <v>#DIV/0!</v>
      </c>
      <c r="V14" s="152">
        <f>SUM(V15:V19)</f>
        <v>1278</v>
      </c>
      <c r="W14" s="130">
        <f>SUM(W15:W19)</f>
        <v>239.6</v>
      </c>
      <c r="X14" s="131">
        <f t="shared" si="24"/>
        <v>-1038.4</v>
      </c>
      <c r="Y14" s="132">
        <f t="shared" si="11"/>
        <v>18.748043818466353</v>
      </c>
      <c r="Z14" s="152">
        <f>SUM(Z15:Z19)</f>
        <v>1300.5</v>
      </c>
      <c r="AA14" s="130">
        <f>SUM(AA15:AA19)</f>
        <v>1215</v>
      </c>
      <c r="AB14" s="131">
        <f t="shared" si="26"/>
        <v>-85.5</v>
      </c>
      <c r="AC14" s="132">
        <f>AA14/Z14%</f>
        <v>93.42560553633217</v>
      </c>
      <c r="AD14" s="152">
        <f>SUM(AD15:AD19)</f>
        <v>0</v>
      </c>
      <c r="AE14" s="130">
        <f>SUM(AE15:AE19)</f>
        <v>312.9</v>
      </c>
      <c r="AF14" s="131">
        <f t="shared" si="28"/>
        <v>312.9</v>
      </c>
      <c r="AG14" s="132" t="e">
        <f>AE14/AD14%</f>
        <v>#DIV/0!</v>
      </c>
      <c r="AH14" s="152">
        <f>SUM(AH15:AH19)</f>
        <v>0</v>
      </c>
      <c r="AI14" s="130">
        <f>SUM(AI15:AI19)</f>
        <v>419.2</v>
      </c>
      <c r="AJ14" s="131">
        <f t="shared" si="12"/>
        <v>419.2</v>
      </c>
      <c r="AK14" s="132" t="e">
        <f t="shared" si="13"/>
        <v>#DIV/0!</v>
      </c>
      <c r="AL14" s="152">
        <f>SUM(AL15:AL19)</f>
        <v>1300.5</v>
      </c>
      <c r="AM14" s="130">
        <f>SUM(AM15:AM19)</f>
        <v>482.9</v>
      </c>
      <c r="AN14" s="131">
        <f t="shared" si="14"/>
        <v>-817.6</v>
      </c>
      <c r="AO14" s="132">
        <f t="shared" si="15"/>
        <v>37.13187235678585</v>
      </c>
      <c r="AP14" s="153">
        <f>SUM(AP15:AP19)</f>
        <v>3879.5</v>
      </c>
      <c r="AQ14" s="154">
        <f>SUM(AQ15:AQ19)</f>
        <v>2541.2</v>
      </c>
      <c r="AR14" s="142">
        <f t="shared" si="16"/>
        <v>-1338.3000000000002</v>
      </c>
      <c r="AS14" s="143">
        <f>AQ14/AP14%</f>
        <v>65.50328650599303</v>
      </c>
      <c r="AT14" s="136">
        <f>SUM(AT15:AT19)</f>
        <v>1301</v>
      </c>
      <c r="AU14" s="137">
        <f>SUM(AU15:AU19)</f>
        <v>433.20000000000005</v>
      </c>
      <c r="AV14" s="137">
        <f t="shared" si="47"/>
        <v>-867.8</v>
      </c>
      <c r="AW14" s="138">
        <f>AU14/AT14%</f>
        <v>33.29746348962337</v>
      </c>
      <c r="AX14" s="152">
        <f>SUM(AX15:AX19)</f>
        <v>0</v>
      </c>
      <c r="AY14" s="130">
        <f>SUM(AY15:AY19)</f>
        <v>433.20000000000005</v>
      </c>
      <c r="AZ14" s="131">
        <f t="shared" si="52"/>
        <v>433.20000000000005</v>
      </c>
      <c r="BA14" s="132" t="e">
        <f t="shared" si="48"/>
        <v>#DIV/0!</v>
      </c>
      <c r="BB14" s="152">
        <f>SUM(BB15:BB19)</f>
        <v>0</v>
      </c>
      <c r="BC14" s="130">
        <v>46.7</v>
      </c>
      <c r="BD14" s="131">
        <f t="shared" si="33"/>
        <v>46.7</v>
      </c>
      <c r="BE14" s="132"/>
      <c r="BF14" s="152">
        <f>SUM(BF15:BF19)</f>
        <v>1301</v>
      </c>
      <c r="BG14" s="130">
        <f>SUM(BG15:BG19)</f>
        <v>0</v>
      </c>
      <c r="BH14" s="131">
        <f t="shared" si="34"/>
        <v>-1301</v>
      </c>
      <c r="BI14" s="132">
        <f t="shared" si="53"/>
        <v>0</v>
      </c>
      <c r="BJ14" s="152">
        <f>SUM(BJ15:BJ19)</f>
        <v>1320</v>
      </c>
      <c r="BK14" s="130">
        <f>SUM(BK15:BK19)</f>
        <v>0</v>
      </c>
      <c r="BL14" s="131">
        <f t="shared" si="37"/>
        <v>-1320</v>
      </c>
      <c r="BM14" s="132">
        <f>BK14/BJ14%</f>
        <v>0</v>
      </c>
      <c r="BN14" s="152">
        <f>SUM(BN15:BN19)</f>
        <v>0</v>
      </c>
      <c r="BO14" s="130">
        <f>SUM(BO15:BO19)</f>
        <v>0</v>
      </c>
      <c r="BP14" s="131">
        <f t="shared" si="39"/>
        <v>0</v>
      </c>
      <c r="BQ14" s="132" t="e">
        <f>BO14/BN14%</f>
        <v>#DIV/0!</v>
      </c>
      <c r="BR14" s="152">
        <f>SUM(BR15:BR19)</f>
        <v>0</v>
      </c>
      <c r="BS14" s="130">
        <f>SUM(BS15:BS19)</f>
        <v>0</v>
      </c>
      <c r="BT14" s="131">
        <f t="shared" si="21"/>
        <v>0</v>
      </c>
      <c r="BU14" s="132" t="e">
        <f>BS14/BR14%</f>
        <v>#DIV/0!</v>
      </c>
      <c r="BV14" s="152">
        <f>SUM(BV15:BV19)</f>
        <v>1320</v>
      </c>
      <c r="BW14" s="130">
        <f>SUM(BW15:BW19)</f>
        <v>0</v>
      </c>
      <c r="BX14" s="131">
        <f t="shared" si="41"/>
        <v>-1320</v>
      </c>
      <c r="BY14" s="132">
        <f t="shared" si="23"/>
        <v>0</v>
      </c>
      <c r="BZ14" s="146"/>
      <c r="CA14" s="147"/>
      <c r="CB14" s="147"/>
    </row>
    <row r="15" spans="1:81" ht="54.75" customHeight="1" hidden="1">
      <c r="A15" s="155" t="s">
        <v>40</v>
      </c>
      <c r="B15" s="156">
        <f t="shared" si="44"/>
        <v>89.1</v>
      </c>
      <c r="C15" s="157">
        <f t="shared" si="44"/>
        <v>5.7</v>
      </c>
      <c r="D15" s="158">
        <f t="shared" si="0"/>
        <v>-83.39999999999999</v>
      </c>
      <c r="E15" s="159">
        <f t="shared" si="1"/>
        <v>6.397306397306398</v>
      </c>
      <c r="F15" s="160">
        <f t="shared" si="2"/>
        <v>42.5</v>
      </c>
      <c r="G15" s="158">
        <f t="shared" si="2"/>
        <v>4.5</v>
      </c>
      <c r="H15" s="158">
        <f t="shared" si="3"/>
        <v>-38</v>
      </c>
      <c r="I15" s="161">
        <f>G15/F15%</f>
        <v>10.588235294117647</v>
      </c>
      <c r="J15" s="162">
        <f t="shared" si="49"/>
        <v>20</v>
      </c>
      <c r="K15" s="158">
        <f t="shared" si="50"/>
        <v>0.9</v>
      </c>
      <c r="L15" s="158">
        <f t="shared" si="5"/>
        <v>-19.1</v>
      </c>
      <c r="M15" s="159">
        <f t="shared" si="6"/>
        <v>4.5</v>
      </c>
      <c r="N15" s="163"/>
      <c r="O15" s="157">
        <v>0.4</v>
      </c>
      <c r="P15" s="158"/>
      <c r="Q15" s="158"/>
      <c r="R15" s="157"/>
      <c r="S15" s="157">
        <v>0.4</v>
      </c>
      <c r="T15" s="158"/>
      <c r="U15" s="158"/>
      <c r="V15" s="157">
        <v>20</v>
      </c>
      <c r="W15" s="157">
        <v>0.1</v>
      </c>
      <c r="X15" s="158">
        <f t="shared" si="24"/>
        <v>-19.9</v>
      </c>
      <c r="Y15" s="158">
        <f t="shared" si="11"/>
        <v>0.5</v>
      </c>
      <c r="Z15" s="158">
        <f t="shared" si="45"/>
        <v>22.5</v>
      </c>
      <c r="AA15" s="158">
        <f t="shared" si="25"/>
        <v>3.6</v>
      </c>
      <c r="AB15" s="158">
        <f t="shared" si="26"/>
        <v>-18.9</v>
      </c>
      <c r="AC15" s="158">
        <f>AA15/Z15%</f>
        <v>16</v>
      </c>
      <c r="AD15" s="157"/>
      <c r="AE15" s="157">
        <v>1.5</v>
      </c>
      <c r="AF15" s="158">
        <f t="shared" si="28"/>
        <v>1.5</v>
      </c>
      <c r="AG15" s="158"/>
      <c r="AH15" s="157"/>
      <c r="AI15" s="157">
        <v>1.6</v>
      </c>
      <c r="AJ15" s="158"/>
      <c r="AK15" s="158"/>
      <c r="AL15" s="157">
        <v>22.5</v>
      </c>
      <c r="AM15" s="157">
        <v>0.5</v>
      </c>
      <c r="AN15" s="158">
        <f t="shared" si="14"/>
        <v>-22</v>
      </c>
      <c r="AO15" s="158">
        <f t="shared" si="15"/>
        <v>2.2222222222222223</v>
      </c>
      <c r="AP15" s="160">
        <f t="shared" si="51"/>
        <v>65</v>
      </c>
      <c r="AQ15" s="158">
        <f t="shared" si="30"/>
        <v>5.7</v>
      </c>
      <c r="AR15" s="158">
        <f t="shared" si="16"/>
        <v>-59.3</v>
      </c>
      <c r="AS15" s="159">
        <f>AQ15/AP15%</f>
        <v>8.76923076923077</v>
      </c>
      <c r="AT15" s="162">
        <f>AX15+BB15+BF15</f>
        <v>22.5</v>
      </c>
      <c r="AU15" s="158">
        <f t="shared" si="32"/>
        <v>1.2</v>
      </c>
      <c r="AV15" s="158">
        <f t="shared" si="47"/>
        <v>-21.3</v>
      </c>
      <c r="AW15" s="159">
        <f>AU15/AT15%</f>
        <v>5.333333333333333</v>
      </c>
      <c r="AX15" s="156"/>
      <c r="AY15" s="157">
        <v>1.2</v>
      </c>
      <c r="AZ15" s="158"/>
      <c r="BA15" s="159"/>
      <c r="BB15" s="156"/>
      <c r="BC15" s="157"/>
      <c r="BD15" s="158"/>
      <c r="BE15" s="159"/>
      <c r="BF15" s="163">
        <v>22.5</v>
      </c>
      <c r="BG15" s="157"/>
      <c r="BH15" s="158">
        <f t="shared" si="34"/>
        <v>-22.5</v>
      </c>
      <c r="BI15" s="159">
        <f t="shared" si="53"/>
        <v>0</v>
      </c>
      <c r="BJ15" s="160">
        <f t="shared" si="35"/>
        <v>24.1</v>
      </c>
      <c r="BK15" s="158"/>
      <c r="BL15" s="158"/>
      <c r="BM15" s="159"/>
      <c r="BN15" s="156"/>
      <c r="BO15" s="157"/>
      <c r="BP15" s="164"/>
      <c r="BQ15" s="159"/>
      <c r="BR15" s="156"/>
      <c r="BS15" s="157"/>
      <c r="BT15" s="158"/>
      <c r="BU15" s="161"/>
      <c r="BV15" s="157">
        <v>24.1</v>
      </c>
      <c r="BW15" s="157"/>
      <c r="BX15" s="158">
        <f t="shared" si="41"/>
        <v>-24.1</v>
      </c>
      <c r="BY15" s="158">
        <f t="shared" si="23"/>
        <v>0</v>
      </c>
      <c r="BZ15" s="163"/>
      <c r="CA15" s="158"/>
      <c r="CB15" s="158"/>
      <c r="CC15" s="165"/>
    </row>
    <row r="16" spans="1:81" ht="43.5" customHeight="1" hidden="1">
      <c r="A16" s="155" t="s">
        <v>41</v>
      </c>
      <c r="B16" s="156"/>
      <c r="C16" s="157">
        <f t="shared" si="44"/>
        <v>3.1</v>
      </c>
      <c r="D16" s="158">
        <f>C16-B16</f>
        <v>3.1</v>
      </c>
      <c r="E16" s="159"/>
      <c r="F16" s="160">
        <f t="shared" si="2"/>
        <v>0</v>
      </c>
      <c r="G16" s="158">
        <f t="shared" si="2"/>
        <v>3.2</v>
      </c>
      <c r="H16" s="158">
        <f t="shared" si="3"/>
        <v>3.2</v>
      </c>
      <c r="I16" s="161"/>
      <c r="J16" s="162"/>
      <c r="K16" s="158">
        <f t="shared" si="50"/>
        <v>1.1</v>
      </c>
      <c r="L16" s="158">
        <f t="shared" si="5"/>
        <v>1.1</v>
      </c>
      <c r="M16" s="159"/>
      <c r="N16" s="163"/>
      <c r="O16" s="157"/>
      <c r="P16" s="158"/>
      <c r="Q16" s="158"/>
      <c r="R16" s="157"/>
      <c r="S16" s="157"/>
      <c r="T16" s="158"/>
      <c r="U16" s="158"/>
      <c r="V16" s="157"/>
      <c r="W16" s="157">
        <v>1.1</v>
      </c>
      <c r="X16" s="158"/>
      <c r="Y16" s="158"/>
      <c r="Z16" s="158"/>
      <c r="AA16" s="158">
        <f t="shared" si="25"/>
        <v>2.1</v>
      </c>
      <c r="AB16" s="158">
        <f t="shared" si="26"/>
        <v>2.1</v>
      </c>
      <c r="AC16" s="158"/>
      <c r="AD16" s="157"/>
      <c r="AE16" s="157">
        <v>1.3</v>
      </c>
      <c r="AF16" s="158">
        <f t="shared" si="28"/>
        <v>1.3</v>
      </c>
      <c r="AG16" s="158"/>
      <c r="AH16" s="157"/>
      <c r="AI16" s="157">
        <v>0.4</v>
      </c>
      <c r="AJ16" s="158"/>
      <c r="AK16" s="158"/>
      <c r="AL16" s="157"/>
      <c r="AM16" s="157">
        <v>0.4</v>
      </c>
      <c r="AN16" s="158"/>
      <c r="AO16" s="158"/>
      <c r="AP16" s="160">
        <f t="shared" si="51"/>
        <v>0</v>
      </c>
      <c r="AQ16" s="158">
        <f t="shared" si="30"/>
        <v>3.1</v>
      </c>
      <c r="AR16" s="158">
        <f t="shared" si="16"/>
        <v>3.1</v>
      </c>
      <c r="AS16" s="159"/>
      <c r="AT16" s="162">
        <f>AX16+BB16+BF16</f>
        <v>0</v>
      </c>
      <c r="AU16" s="158">
        <f t="shared" si="32"/>
        <v>-0.1</v>
      </c>
      <c r="AV16" s="158">
        <f t="shared" si="47"/>
        <v>-0.1</v>
      </c>
      <c r="AW16" s="159"/>
      <c r="AX16" s="156"/>
      <c r="AY16" s="157">
        <v>-0.1</v>
      </c>
      <c r="AZ16" s="158"/>
      <c r="BA16" s="159"/>
      <c r="BB16" s="156"/>
      <c r="BC16" s="157"/>
      <c r="BD16" s="158"/>
      <c r="BE16" s="159"/>
      <c r="BF16" s="163"/>
      <c r="BG16" s="157"/>
      <c r="BH16" s="158"/>
      <c r="BI16" s="159"/>
      <c r="BJ16" s="160"/>
      <c r="BK16" s="158"/>
      <c r="BL16" s="158"/>
      <c r="BM16" s="159"/>
      <c r="BN16" s="156"/>
      <c r="BO16" s="157"/>
      <c r="BP16" s="164"/>
      <c r="BQ16" s="159"/>
      <c r="BR16" s="156"/>
      <c r="BS16" s="157"/>
      <c r="BT16" s="158"/>
      <c r="BU16" s="161"/>
      <c r="BV16" s="157"/>
      <c r="BW16" s="157"/>
      <c r="BX16" s="158"/>
      <c r="BY16" s="158"/>
      <c r="BZ16" s="163"/>
      <c r="CA16" s="158"/>
      <c r="CB16" s="158"/>
      <c r="CC16" s="165"/>
    </row>
    <row r="17" spans="1:81" ht="43.5" customHeight="1" hidden="1">
      <c r="A17" s="166" t="s">
        <v>42</v>
      </c>
      <c r="B17" s="156">
        <f t="shared" si="44"/>
        <v>5076.7</v>
      </c>
      <c r="C17" s="157">
        <f t="shared" si="44"/>
        <v>2457.7</v>
      </c>
      <c r="D17" s="158">
        <f t="shared" si="0"/>
        <v>-2619</v>
      </c>
      <c r="E17" s="159">
        <f t="shared" si="1"/>
        <v>48.411369590482</v>
      </c>
      <c r="F17" s="160">
        <f t="shared" si="2"/>
        <v>2520</v>
      </c>
      <c r="G17" s="158">
        <f t="shared" si="2"/>
        <v>2047.2</v>
      </c>
      <c r="H17" s="158">
        <f t="shared" si="3"/>
        <v>-472.79999999999995</v>
      </c>
      <c r="I17" s="161">
        <f>G17/F17%</f>
        <v>81.23809523809524</v>
      </c>
      <c r="J17" s="162">
        <f t="shared" si="49"/>
        <v>1250</v>
      </c>
      <c r="K17" s="158">
        <f t="shared" si="50"/>
        <v>889.2</v>
      </c>
      <c r="L17" s="158">
        <f t="shared" si="5"/>
        <v>-360.79999999999995</v>
      </c>
      <c r="M17" s="159">
        <f t="shared" si="6"/>
        <v>71.13600000000001</v>
      </c>
      <c r="N17" s="163"/>
      <c r="O17" s="157">
        <v>165.6</v>
      </c>
      <c r="P17" s="158"/>
      <c r="Q17" s="158"/>
      <c r="R17" s="157"/>
      <c r="S17" s="157">
        <v>487</v>
      </c>
      <c r="T17" s="158"/>
      <c r="U17" s="158"/>
      <c r="V17" s="157">
        <v>1250</v>
      </c>
      <c r="W17" s="157">
        <v>236.6</v>
      </c>
      <c r="X17" s="158">
        <f t="shared" si="24"/>
        <v>-1013.4</v>
      </c>
      <c r="Y17" s="158">
        <f>W17/V17%</f>
        <v>18.928</v>
      </c>
      <c r="Z17" s="158">
        <f t="shared" si="45"/>
        <v>1270</v>
      </c>
      <c r="AA17" s="158">
        <f t="shared" si="25"/>
        <v>1158</v>
      </c>
      <c r="AB17" s="158">
        <f t="shared" si="26"/>
        <v>-112</v>
      </c>
      <c r="AC17" s="158">
        <f>AA17/Z17%</f>
        <v>91.18110236220473</v>
      </c>
      <c r="AD17" s="157"/>
      <c r="AE17" s="157">
        <v>293.9</v>
      </c>
      <c r="AF17" s="158">
        <f t="shared" si="28"/>
        <v>293.9</v>
      </c>
      <c r="AG17" s="158"/>
      <c r="AH17" s="157"/>
      <c r="AI17" s="157">
        <v>398.3</v>
      </c>
      <c r="AJ17" s="158"/>
      <c r="AK17" s="158"/>
      <c r="AL17" s="157">
        <v>1270</v>
      </c>
      <c r="AM17" s="157">
        <v>465.8</v>
      </c>
      <c r="AN17" s="158">
        <f t="shared" si="14"/>
        <v>-804.2</v>
      </c>
      <c r="AO17" s="158">
        <f t="shared" si="15"/>
        <v>36.67716535433071</v>
      </c>
      <c r="AP17" s="160">
        <f t="shared" si="51"/>
        <v>3790</v>
      </c>
      <c r="AQ17" s="158">
        <f t="shared" si="30"/>
        <v>2457.7</v>
      </c>
      <c r="AR17" s="158">
        <f t="shared" si="16"/>
        <v>-1332.3000000000002</v>
      </c>
      <c r="AS17" s="159">
        <f>AQ17/AP17%</f>
        <v>64.84696569920844</v>
      </c>
      <c r="AT17" s="162">
        <f>AX17+BB17+BF17</f>
        <v>1270</v>
      </c>
      <c r="AU17" s="158">
        <f t="shared" si="32"/>
        <v>410.5</v>
      </c>
      <c r="AV17" s="158">
        <f t="shared" si="47"/>
        <v>-859.5</v>
      </c>
      <c r="AW17" s="159">
        <f>AU17/AT17%</f>
        <v>32.322834645669296</v>
      </c>
      <c r="AX17" s="156"/>
      <c r="AY17" s="157">
        <v>410.5</v>
      </c>
      <c r="AZ17" s="158"/>
      <c r="BA17" s="159"/>
      <c r="BB17" s="156"/>
      <c r="BC17" s="157"/>
      <c r="BD17" s="158"/>
      <c r="BE17" s="159"/>
      <c r="BF17" s="163">
        <v>1270</v>
      </c>
      <c r="BG17" s="157"/>
      <c r="BH17" s="158">
        <f t="shared" si="34"/>
        <v>-1270</v>
      </c>
      <c r="BI17" s="159">
        <f t="shared" si="53"/>
        <v>0</v>
      </c>
      <c r="BJ17" s="160">
        <f t="shared" si="35"/>
        <v>1286.7</v>
      </c>
      <c r="BK17" s="158"/>
      <c r="BL17" s="158"/>
      <c r="BM17" s="159"/>
      <c r="BN17" s="156"/>
      <c r="BO17" s="157"/>
      <c r="BP17" s="164"/>
      <c r="BQ17" s="159"/>
      <c r="BR17" s="156"/>
      <c r="BS17" s="157"/>
      <c r="BT17" s="158"/>
      <c r="BU17" s="161"/>
      <c r="BV17" s="157">
        <v>1286.7</v>
      </c>
      <c r="BW17" s="157"/>
      <c r="BX17" s="158">
        <f t="shared" si="41"/>
        <v>-1286.7</v>
      </c>
      <c r="BY17" s="158">
        <f t="shared" si="23"/>
        <v>0</v>
      </c>
      <c r="BZ17" s="163"/>
      <c r="CA17" s="158"/>
      <c r="CB17" s="158"/>
      <c r="CC17" s="165"/>
    </row>
    <row r="18" spans="1:81" ht="43.5" customHeight="1" hidden="1">
      <c r="A18" s="166" t="s">
        <v>43</v>
      </c>
      <c r="B18" s="156"/>
      <c r="C18" s="157"/>
      <c r="D18" s="158"/>
      <c r="E18" s="159"/>
      <c r="F18" s="160">
        <f t="shared" si="2"/>
        <v>0</v>
      </c>
      <c r="G18" s="158">
        <f t="shared" si="2"/>
        <v>0</v>
      </c>
      <c r="H18" s="158">
        <f t="shared" si="3"/>
        <v>0</v>
      </c>
      <c r="I18" s="161" t="e">
        <f>G18/F18%</f>
        <v>#DIV/0!</v>
      </c>
      <c r="J18" s="162"/>
      <c r="K18" s="158"/>
      <c r="L18" s="158"/>
      <c r="M18" s="159"/>
      <c r="N18" s="163"/>
      <c r="O18" s="157"/>
      <c r="P18" s="158"/>
      <c r="Q18" s="158"/>
      <c r="R18" s="157"/>
      <c r="S18" s="157"/>
      <c r="T18" s="158"/>
      <c r="U18" s="158"/>
      <c r="V18" s="157"/>
      <c r="W18" s="157"/>
      <c r="X18" s="158"/>
      <c r="Y18" s="158"/>
      <c r="Z18" s="158"/>
      <c r="AA18" s="158">
        <f t="shared" si="25"/>
        <v>0</v>
      </c>
      <c r="AB18" s="158">
        <f t="shared" si="26"/>
        <v>0</v>
      </c>
      <c r="AC18" s="158" t="e">
        <f>AA18/Z18%</f>
        <v>#DIV/0!</v>
      </c>
      <c r="AD18" s="157"/>
      <c r="AE18" s="157"/>
      <c r="AF18" s="158">
        <f t="shared" si="28"/>
        <v>0</v>
      </c>
      <c r="AG18" s="158"/>
      <c r="AH18" s="157"/>
      <c r="AI18" s="157"/>
      <c r="AJ18" s="158"/>
      <c r="AK18" s="158"/>
      <c r="AL18" s="157"/>
      <c r="AM18" s="157"/>
      <c r="AN18" s="158"/>
      <c r="AO18" s="158"/>
      <c r="AP18" s="160">
        <f t="shared" si="51"/>
        <v>0</v>
      </c>
      <c r="AQ18" s="158">
        <f t="shared" si="30"/>
        <v>0</v>
      </c>
      <c r="AR18" s="158">
        <f t="shared" si="16"/>
        <v>0</v>
      </c>
      <c r="AS18" s="159" t="e">
        <f>AQ18/AP18%</f>
        <v>#DIV/0!</v>
      </c>
      <c r="AT18" s="162"/>
      <c r="AU18" s="158">
        <f t="shared" si="32"/>
        <v>0</v>
      </c>
      <c r="AV18" s="158">
        <f t="shared" si="47"/>
        <v>0</v>
      </c>
      <c r="AW18" s="159" t="e">
        <f>AU18/AT18%</f>
        <v>#DIV/0!</v>
      </c>
      <c r="AX18" s="156"/>
      <c r="AY18" s="157"/>
      <c r="AZ18" s="158"/>
      <c r="BA18" s="159"/>
      <c r="BB18" s="156"/>
      <c r="BC18" s="157"/>
      <c r="BD18" s="158"/>
      <c r="BE18" s="159"/>
      <c r="BF18" s="163"/>
      <c r="BG18" s="157"/>
      <c r="BH18" s="158"/>
      <c r="BI18" s="159"/>
      <c r="BJ18" s="160"/>
      <c r="BK18" s="158"/>
      <c r="BL18" s="158"/>
      <c r="BM18" s="159"/>
      <c r="BN18" s="156"/>
      <c r="BO18" s="157"/>
      <c r="BP18" s="164"/>
      <c r="BQ18" s="159"/>
      <c r="BR18" s="156"/>
      <c r="BS18" s="157"/>
      <c r="BT18" s="158"/>
      <c r="BU18" s="161"/>
      <c r="BV18" s="157"/>
      <c r="BW18" s="157"/>
      <c r="BX18" s="158"/>
      <c r="BY18" s="158"/>
      <c r="BZ18" s="163"/>
      <c r="CA18" s="158"/>
      <c r="CB18" s="158"/>
      <c r="CC18" s="165"/>
    </row>
    <row r="19" spans="1:81" ht="80.25" customHeight="1" hidden="1">
      <c r="A19" s="166" t="s">
        <v>44</v>
      </c>
      <c r="B19" s="156">
        <f t="shared" si="44"/>
        <v>33.7</v>
      </c>
      <c r="C19" s="157">
        <f t="shared" si="44"/>
        <v>74.69999999999999</v>
      </c>
      <c r="D19" s="158">
        <f t="shared" si="0"/>
        <v>40.999999999999986</v>
      </c>
      <c r="E19" s="159">
        <f t="shared" si="1"/>
        <v>221.66172106824922</v>
      </c>
      <c r="F19" s="160">
        <f t="shared" si="2"/>
        <v>16</v>
      </c>
      <c r="G19" s="158">
        <f t="shared" si="2"/>
        <v>53.099999999999994</v>
      </c>
      <c r="H19" s="158">
        <f t="shared" si="3"/>
        <v>37.099999999999994</v>
      </c>
      <c r="I19" s="161">
        <f>G19/F19%</f>
        <v>331.87499999999994</v>
      </c>
      <c r="J19" s="162">
        <f t="shared" si="49"/>
        <v>8</v>
      </c>
      <c r="K19" s="158">
        <f t="shared" si="50"/>
        <v>1.8</v>
      </c>
      <c r="L19" s="158">
        <f t="shared" si="5"/>
        <v>-6.2</v>
      </c>
      <c r="M19" s="159">
        <f t="shared" si="6"/>
        <v>22.5</v>
      </c>
      <c r="N19" s="163"/>
      <c r="O19" s="157"/>
      <c r="P19" s="158"/>
      <c r="Q19" s="158"/>
      <c r="R19" s="157"/>
      <c r="S19" s="157"/>
      <c r="T19" s="158"/>
      <c r="U19" s="158"/>
      <c r="V19" s="157">
        <v>8</v>
      </c>
      <c r="W19" s="157">
        <v>1.8</v>
      </c>
      <c r="X19" s="158">
        <f t="shared" si="24"/>
        <v>-6.2</v>
      </c>
      <c r="Y19" s="158">
        <f t="shared" si="11"/>
        <v>22.5</v>
      </c>
      <c r="Z19" s="158">
        <f t="shared" si="45"/>
        <v>8</v>
      </c>
      <c r="AA19" s="158">
        <f t="shared" si="25"/>
        <v>51.3</v>
      </c>
      <c r="AB19" s="158">
        <f t="shared" si="26"/>
        <v>43.3</v>
      </c>
      <c r="AC19" s="158">
        <f>AA19/Z19%</f>
        <v>641.25</v>
      </c>
      <c r="AD19" s="157"/>
      <c r="AE19" s="157">
        <v>16.2</v>
      </c>
      <c r="AF19" s="158">
        <f t="shared" si="28"/>
        <v>16.2</v>
      </c>
      <c r="AG19" s="158"/>
      <c r="AH19" s="157"/>
      <c r="AI19" s="157">
        <v>18.9</v>
      </c>
      <c r="AJ19" s="158"/>
      <c r="AK19" s="158"/>
      <c r="AL19" s="157">
        <v>8</v>
      </c>
      <c r="AM19" s="157">
        <v>16.2</v>
      </c>
      <c r="AN19" s="158">
        <f t="shared" si="14"/>
        <v>8.2</v>
      </c>
      <c r="AO19" s="158">
        <f t="shared" si="15"/>
        <v>202.5</v>
      </c>
      <c r="AP19" s="160">
        <f t="shared" si="51"/>
        <v>24.5</v>
      </c>
      <c r="AQ19" s="158">
        <f t="shared" si="30"/>
        <v>74.69999999999999</v>
      </c>
      <c r="AR19" s="158">
        <f t="shared" si="16"/>
        <v>50.19999999999999</v>
      </c>
      <c r="AS19" s="159">
        <f>AQ19/AP19%</f>
        <v>304.89795918367344</v>
      </c>
      <c r="AT19" s="162">
        <f aca="true" t="shared" si="54" ref="AT19:AT38">AX19+BB19+BF19</f>
        <v>8.5</v>
      </c>
      <c r="AU19" s="158">
        <f t="shared" si="32"/>
        <v>21.6</v>
      </c>
      <c r="AV19" s="158">
        <f t="shared" si="47"/>
        <v>13.100000000000001</v>
      </c>
      <c r="AW19" s="159">
        <f>AU19/AT19%</f>
        <v>254.11764705882354</v>
      </c>
      <c r="AX19" s="156"/>
      <c r="AY19" s="157">
        <v>21.6</v>
      </c>
      <c r="AZ19" s="158"/>
      <c r="BA19" s="159"/>
      <c r="BB19" s="156"/>
      <c r="BC19" s="157"/>
      <c r="BD19" s="158"/>
      <c r="BE19" s="159"/>
      <c r="BF19" s="163">
        <v>8.5</v>
      </c>
      <c r="BG19" s="157"/>
      <c r="BH19" s="158">
        <f t="shared" si="34"/>
        <v>-8.5</v>
      </c>
      <c r="BI19" s="159">
        <f t="shared" si="53"/>
        <v>0</v>
      </c>
      <c r="BJ19" s="160">
        <f t="shared" si="35"/>
        <v>9.2</v>
      </c>
      <c r="BK19" s="158"/>
      <c r="BL19" s="158"/>
      <c r="BM19" s="159"/>
      <c r="BN19" s="156"/>
      <c r="BO19" s="157"/>
      <c r="BP19" s="164"/>
      <c r="BQ19" s="159"/>
      <c r="BR19" s="156"/>
      <c r="BS19" s="157"/>
      <c r="BT19" s="158"/>
      <c r="BU19" s="161"/>
      <c r="BV19" s="157">
        <v>9.2</v>
      </c>
      <c r="BW19" s="157"/>
      <c r="BX19" s="158">
        <f t="shared" si="41"/>
        <v>-9.2</v>
      </c>
      <c r="BY19" s="158">
        <f t="shared" si="23"/>
        <v>0</v>
      </c>
      <c r="BZ19" s="163"/>
      <c r="CA19" s="158"/>
      <c r="CB19" s="158"/>
      <c r="CC19" s="165"/>
    </row>
    <row r="20" spans="1:80" ht="40.5" customHeight="1">
      <c r="A20" s="167" t="s">
        <v>45</v>
      </c>
      <c r="B20" s="129">
        <f t="shared" si="44"/>
        <v>332.8</v>
      </c>
      <c r="C20" s="130">
        <f t="shared" si="44"/>
        <v>200</v>
      </c>
      <c r="D20" s="131">
        <f t="shared" si="0"/>
        <v>-132.8</v>
      </c>
      <c r="E20" s="132">
        <f t="shared" si="1"/>
        <v>60.09615384615384</v>
      </c>
      <c r="F20" s="133">
        <f t="shared" si="2"/>
        <v>167.8</v>
      </c>
      <c r="G20" s="134">
        <f t="shared" si="2"/>
        <v>170</v>
      </c>
      <c r="H20" s="134">
        <f t="shared" si="3"/>
        <v>2.1999999999999886</v>
      </c>
      <c r="I20" s="135">
        <f>G20/F20%</f>
        <v>101.31108462455303</v>
      </c>
      <c r="J20" s="136">
        <f t="shared" si="49"/>
        <v>82.8</v>
      </c>
      <c r="K20" s="137">
        <f t="shared" si="50"/>
        <v>55</v>
      </c>
      <c r="L20" s="137">
        <f t="shared" si="5"/>
        <v>-27.799999999999997</v>
      </c>
      <c r="M20" s="138">
        <f t="shared" si="6"/>
        <v>66.42512077294687</v>
      </c>
      <c r="N20" s="139">
        <v>27.8</v>
      </c>
      <c r="O20" s="130">
        <v>5</v>
      </c>
      <c r="P20" s="108">
        <f t="shared" si="7"/>
        <v>-22.8</v>
      </c>
      <c r="Q20" s="108">
        <f>O20/N20%</f>
        <v>17.985611510791365</v>
      </c>
      <c r="R20" s="130">
        <v>25</v>
      </c>
      <c r="S20" s="130">
        <v>10</v>
      </c>
      <c r="T20" s="108">
        <f t="shared" si="9"/>
        <v>-15</v>
      </c>
      <c r="U20" s="108">
        <f t="shared" si="10"/>
        <v>40</v>
      </c>
      <c r="V20" s="130">
        <v>30</v>
      </c>
      <c r="W20" s="130">
        <v>40</v>
      </c>
      <c r="X20" s="108">
        <f t="shared" si="24"/>
        <v>10</v>
      </c>
      <c r="Y20" s="108">
        <f t="shared" si="11"/>
        <v>133.33333333333334</v>
      </c>
      <c r="Z20" s="137">
        <f t="shared" si="45"/>
        <v>85</v>
      </c>
      <c r="AA20" s="137">
        <f t="shared" si="25"/>
        <v>115</v>
      </c>
      <c r="AB20" s="137">
        <f t="shared" si="26"/>
        <v>30</v>
      </c>
      <c r="AC20" s="137">
        <f>AA20/Z20%</f>
        <v>135.29411764705884</v>
      </c>
      <c r="AD20" s="130">
        <v>30</v>
      </c>
      <c r="AE20" s="130">
        <v>60</v>
      </c>
      <c r="AF20" s="108">
        <f t="shared" si="28"/>
        <v>30</v>
      </c>
      <c r="AG20" s="108">
        <f>AE20/AD20%</f>
        <v>200</v>
      </c>
      <c r="AH20" s="130">
        <v>25</v>
      </c>
      <c r="AI20" s="130">
        <v>35</v>
      </c>
      <c r="AJ20" s="108">
        <f t="shared" si="12"/>
        <v>10</v>
      </c>
      <c r="AK20" s="108">
        <f t="shared" si="13"/>
        <v>140</v>
      </c>
      <c r="AL20" s="130">
        <v>30</v>
      </c>
      <c r="AM20" s="130">
        <v>20</v>
      </c>
      <c r="AN20" s="108">
        <f t="shared" si="14"/>
        <v>-10</v>
      </c>
      <c r="AO20" s="108">
        <f t="shared" si="15"/>
        <v>66.66666666666667</v>
      </c>
      <c r="AP20" s="141">
        <f t="shared" si="51"/>
        <v>252.8</v>
      </c>
      <c r="AQ20" s="142">
        <f t="shared" si="30"/>
        <v>200</v>
      </c>
      <c r="AR20" s="142">
        <f t="shared" si="16"/>
        <v>-52.80000000000001</v>
      </c>
      <c r="AS20" s="143">
        <f>AQ20/AP20%</f>
        <v>79.11392405063292</v>
      </c>
      <c r="AT20" s="136">
        <f t="shared" si="54"/>
        <v>85</v>
      </c>
      <c r="AU20" s="137">
        <f t="shared" si="32"/>
        <v>30</v>
      </c>
      <c r="AV20" s="137">
        <f t="shared" si="47"/>
        <v>-55</v>
      </c>
      <c r="AW20" s="138">
        <f>AU20/AT20%</f>
        <v>35.294117647058826</v>
      </c>
      <c r="AX20" s="129">
        <v>30</v>
      </c>
      <c r="AY20" s="130">
        <v>20</v>
      </c>
      <c r="AZ20" s="108">
        <f t="shared" si="52"/>
        <v>-10</v>
      </c>
      <c r="BA20" s="127">
        <f t="shared" si="48"/>
        <v>66.66666666666667</v>
      </c>
      <c r="BB20" s="129">
        <v>25</v>
      </c>
      <c r="BC20" s="130">
        <v>10</v>
      </c>
      <c r="BD20" s="108">
        <f t="shared" si="33"/>
        <v>-15</v>
      </c>
      <c r="BE20" s="127">
        <f>BC20/BB20%</f>
        <v>40</v>
      </c>
      <c r="BF20" s="139">
        <v>30</v>
      </c>
      <c r="BG20" s="130"/>
      <c r="BH20" s="108">
        <f t="shared" si="34"/>
        <v>-30</v>
      </c>
      <c r="BI20" s="127">
        <f t="shared" si="53"/>
        <v>0</v>
      </c>
      <c r="BJ20" s="144">
        <f t="shared" si="35"/>
        <v>80</v>
      </c>
      <c r="BK20" s="137">
        <f t="shared" si="36"/>
        <v>0</v>
      </c>
      <c r="BL20" s="137">
        <f t="shared" si="37"/>
        <v>-80</v>
      </c>
      <c r="BM20" s="138">
        <f>BK20/BJ20%</f>
        <v>0</v>
      </c>
      <c r="BN20" s="129">
        <v>30</v>
      </c>
      <c r="BO20" s="130"/>
      <c r="BP20" s="98">
        <f t="shared" si="39"/>
        <v>-30</v>
      </c>
      <c r="BQ20" s="127">
        <f>BO20/BN20%</f>
        <v>0</v>
      </c>
      <c r="BR20" s="129">
        <v>25</v>
      </c>
      <c r="BS20" s="130"/>
      <c r="BT20" s="108">
        <f t="shared" si="21"/>
        <v>-25</v>
      </c>
      <c r="BU20" s="145">
        <f>BS20/BR20%</f>
        <v>0</v>
      </c>
      <c r="BV20" s="130">
        <v>25</v>
      </c>
      <c r="BW20" s="130"/>
      <c r="BX20" s="108">
        <f t="shared" si="41"/>
        <v>-25</v>
      </c>
      <c r="BY20" s="108">
        <f t="shared" si="23"/>
        <v>0</v>
      </c>
      <c r="BZ20" s="146"/>
      <c r="CA20" s="147">
        <f t="shared" si="42"/>
        <v>200</v>
      </c>
      <c r="CB20" s="147" t="e">
        <f t="shared" si="43"/>
        <v>#DIV/0!</v>
      </c>
    </row>
    <row r="21" spans="1:80" ht="53.25" customHeight="1" hidden="1">
      <c r="A21" s="168" t="s">
        <v>46</v>
      </c>
      <c r="B21" s="118">
        <f>SUM(B22:B23)</f>
        <v>0</v>
      </c>
      <c r="C21" s="119">
        <f>SUM(C22:C23)</f>
        <v>0</v>
      </c>
      <c r="D21" s="99">
        <f t="shared" si="0"/>
        <v>0</v>
      </c>
      <c r="E21" s="132"/>
      <c r="F21" s="133">
        <f t="shared" si="2"/>
        <v>0</v>
      </c>
      <c r="G21" s="134">
        <f t="shared" si="2"/>
        <v>0</v>
      </c>
      <c r="H21" s="134">
        <f t="shared" si="3"/>
        <v>0</v>
      </c>
      <c r="I21" s="135"/>
      <c r="J21" s="120">
        <f t="shared" si="49"/>
        <v>0</v>
      </c>
      <c r="K21" s="105">
        <f t="shared" si="50"/>
        <v>0</v>
      </c>
      <c r="L21" s="105">
        <f t="shared" si="5"/>
        <v>0</v>
      </c>
      <c r="M21" s="106"/>
      <c r="N21" s="121">
        <f>SUM(N22:N23)</f>
        <v>0</v>
      </c>
      <c r="O21" s="119">
        <f>SUM(O22:O23)</f>
        <v>0</v>
      </c>
      <c r="P21" s="98">
        <f t="shared" si="7"/>
        <v>0</v>
      </c>
      <c r="Q21" s="108"/>
      <c r="R21" s="119">
        <f>SUM(R22:R23)</f>
        <v>0</v>
      </c>
      <c r="S21" s="119">
        <f>SUM(S22:S23)</f>
        <v>0</v>
      </c>
      <c r="T21" s="108">
        <f t="shared" si="9"/>
        <v>0</v>
      </c>
      <c r="U21" s="108" t="e">
        <f t="shared" si="10"/>
        <v>#DIV/0!</v>
      </c>
      <c r="V21" s="119">
        <f>SUM(V22:V23)</f>
        <v>0</v>
      </c>
      <c r="W21" s="119">
        <f>SUM(W22:W23)</f>
        <v>0</v>
      </c>
      <c r="X21" s="108">
        <f t="shared" si="24"/>
        <v>0</v>
      </c>
      <c r="Y21" s="108" t="e">
        <f t="shared" si="11"/>
        <v>#DIV/0!</v>
      </c>
      <c r="Z21" s="105">
        <f t="shared" si="45"/>
        <v>0</v>
      </c>
      <c r="AA21" s="105">
        <f t="shared" si="25"/>
        <v>0</v>
      </c>
      <c r="AB21" s="105">
        <f t="shared" si="26"/>
        <v>0</v>
      </c>
      <c r="AC21" s="105"/>
      <c r="AD21" s="119">
        <f>SUM(AD22:AD23)</f>
        <v>0</v>
      </c>
      <c r="AE21" s="119">
        <f>SUM(AE22:AE23)</f>
        <v>0</v>
      </c>
      <c r="AF21" s="108">
        <f t="shared" si="28"/>
        <v>0</v>
      </c>
      <c r="AG21" s="108"/>
      <c r="AH21" s="119">
        <f>SUM(AH22:AH23)</f>
        <v>0</v>
      </c>
      <c r="AI21" s="119">
        <f>SUM(AI22:AI23)</f>
        <v>0</v>
      </c>
      <c r="AJ21" s="98">
        <f t="shared" si="12"/>
        <v>0</v>
      </c>
      <c r="AK21" s="98" t="e">
        <f t="shared" si="13"/>
        <v>#DIV/0!</v>
      </c>
      <c r="AL21" s="119">
        <f>SUM(AL22:AL23)</f>
        <v>0</v>
      </c>
      <c r="AM21" s="119">
        <f>SUM(AM22:AM23)</f>
        <v>0</v>
      </c>
      <c r="AN21" s="108">
        <f t="shared" si="14"/>
        <v>0</v>
      </c>
      <c r="AO21" s="108" t="e">
        <f t="shared" si="15"/>
        <v>#DIV/0!</v>
      </c>
      <c r="AP21" s="109">
        <f t="shared" si="51"/>
        <v>0</v>
      </c>
      <c r="AQ21" s="110">
        <f t="shared" si="30"/>
        <v>0</v>
      </c>
      <c r="AR21" s="110">
        <f t="shared" si="16"/>
        <v>0</v>
      </c>
      <c r="AS21" s="111"/>
      <c r="AT21" s="136">
        <f t="shared" si="54"/>
        <v>0</v>
      </c>
      <c r="AU21" s="124">
        <f>AY21+BC21+BG21</f>
        <v>0</v>
      </c>
      <c r="AV21" s="105">
        <f t="shared" si="47"/>
        <v>0</v>
      </c>
      <c r="AW21" s="112"/>
      <c r="AX21" s="118">
        <f>SUM(AX22:AX23)</f>
        <v>0</v>
      </c>
      <c r="AY21" s="119">
        <f>SUM(AY22:AY23)</f>
        <v>0</v>
      </c>
      <c r="AZ21" s="108">
        <f t="shared" si="52"/>
        <v>0</v>
      </c>
      <c r="BA21" s="127" t="e">
        <f t="shared" si="48"/>
        <v>#DIV/0!</v>
      </c>
      <c r="BB21" s="118">
        <f>SUM(BB22:BB23)</f>
        <v>0</v>
      </c>
      <c r="BC21" s="119">
        <f>SUM(BC22:BC23)</f>
        <v>0</v>
      </c>
      <c r="BD21" s="98">
        <f t="shared" si="33"/>
        <v>0</v>
      </c>
      <c r="BE21" s="127"/>
      <c r="BF21" s="121">
        <f>SUM(BF22:BF23)</f>
        <v>0</v>
      </c>
      <c r="BG21" s="118">
        <f>SUM(BG22:BG23)</f>
        <v>0</v>
      </c>
      <c r="BH21" s="98">
        <f t="shared" si="34"/>
        <v>0</v>
      </c>
      <c r="BI21" s="127"/>
      <c r="BJ21" s="124">
        <f t="shared" si="35"/>
        <v>0</v>
      </c>
      <c r="BK21" s="105">
        <f t="shared" si="36"/>
        <v>0</v>
      </c>
      <c r="BL21" s="105">
        <f t="shared" si="37"/>
        <v>0</v>
      </c>
      <c r="BM21" s="106"/>
      <c r="BN21" s="118">
        <f>SUM(BN22:BN23)</f>
        <v>0</v>
      </c>
      <c r="BO21" s="119">
        <f>SUM(BO22:BO23)</f>
        <v>0</v>
      </c>
      <c r="BP21" s="98">
        <f t="shared" si="39"/>
        <v>0</v>
      </c>
      <c r="BQ21" s="127"/>
      <c r="BR21" s="118">
        <f>SUM(BR22:BR23)</f>
        <v>0</v>
      </c>
      <c r="BS21" s="119">
        <f>SUM(BS22:BS23)</f>
        <v>0</v>
      </c>
      <c r="BT21" s="98">
        <f t="shared" si="21"/>
        <v>0</v>
      </c>
      <c r="BU21" s="145"/>
      <c r="BV21" s="119">
        <f>SUM(BV22:BV23)</f>
        <v>0</v>
      </c>
      <c r="BW21" s="119">
        <f>SUM(BW22:BW23)</f>
        <v>0</v>
      </c>
      <c r="BX21" s="98">
        <f t="shared" si="41"/>
        <v>0</v>
      </c>
      <c r="BY21" s="108"/>
      <c r="BZ21" s="123">
        <f>SUM(BZ22:BZ23)</f>
        <v>0</v>
      </c>
      <c r="CA21" s="147">
        <f t="shared" si="42"/>
        <v>0</v>
      </c>
      <c r="CB21" s="147" t="e">
        <f t="shared" si="43"/>
        <v>#DIV/0!</v>
      </c>
    </row>
    <row r="22" spans="1:80" ht="21.75" customHeight="1" hidden="1">
      <c r="A22" s="167" t="s">
        <v>47</v>
      </c>
      <c r="B22" s="129"/>
      <c r="C22" s="130"/>
      <c r="D22" s="131">
        <f t="shared" si="0"/>
        <v>0</v>
      </c>
      <c r="E22" s="132"/>
      <c r="F22" s="133">
        <f t="shared" si="2"/>
        <v>0</v>
      </c>
      <c r="G22" s="134">
        <f t="shared" si="2"/>
        <v>0</v>
      </c>
      <c r="H22" s="134">
        <f t="shared" si="3"/>
        <v>0</v>
      </c>
      <c r="I22" s="135"/>
      <c r="J22" s="136">
        <f t="shared" si="49"/>
        <v>0</v>
      </c>
      <c r="K22" s="137">
        <f t="shared" si="50"/>
        <v>0</v>
      </c>
      <c r="L22" s="137">
        <f t="shared" si="5"/>
        <v>0</v>
      </c>
      <c r="M22" s="138"/>
      <c r="N22" s="139"/>
      <c r="O22" s="130"/>
      <c r="P22" s="108">
        <f>O22-N22</f>
        <v>0</v>
      </c>
      <c r="Q22" s="108"/>
      <c r="R22" s="130"/>
      <c r="S22" s="130"/>
      <c r="T22" s="108">
        <f t="shared" si="9"/>
        <v>0</v>
      </c>
      <c r="U22" s="108" t="e">
        <f t="shared" si="10"/>
        <v>#DIV/0!</v>
      </c>
      <c r="V22" s="130"/>
      <c r="W22" s="130"/>
      <c r="X22" s="108">
        <f t="shared" si="24"/>
        <v>0</v>
      </c>
      <c r="Y22" s="108" t="e">
        <f t="shared" si="11"/>
        <v>#DIV/0!</v>
      </c>
      <c r="Z22" s="137">
        <f t="shared" si="45"/>
        <v>0</v>
      </c>
      <c r="AA22" s="137">
        <f t="shared" si="25"/>
        <v>0</v>
      </c>
      <c r="AB22" s="137">
        <f t="shared" si="26"/>
        <v>0</v>
      </c>
      <c r="AC22" s="137"/>
      <c r="AD22" s="130"/>
      <c r="AE22" s="130"/>
      <c r="AF22" s="108">
        <f t="shared" si="28"/>
        <v>0</v>
      </c>
      <c r="AG22" s="108"/>
      <c r="AH22" s="130"/>
      <c r="AI22" s="130"/>
      <c r="AJ22" s="98">
        <f t="shared" si="12"/>
        <v>0</v>
      </c>
      <c r="AK22" s="98" t="e">
        <f t="shared" si="13"/>
        <v>#DIV/0!</v>
      </c>
      <c r="AL22" s="130"/>
      <c r="AM22" s="130"/>
      <c r="AN22" s="108">
        <f t="shared" si="14"/>
        <v>0</v>
      </c>
      <c r="AO22" s="108" t="e">
        <f t="shared" si="15"/>
        <v>#DIV/0!</v>
      </c>
      <c r="AP22" s="141">
        <f t="shared" si="51"/>
        <v>0</v>
      </c>
      <c r="AQ22" s="142">
        <f t="shared" si="30"/>
        <v>0</v>
      </c>
      <c r="AR22" s="142">
        <f t="shared" si="16"/>
        <v>0</v>
      </c>
      <c r="AS22" s="143"/>
      <c r="AT22" s="136">
        <f t="shared" si="54"/>
        <v>0</v>
      </c>
      <c r="AU22" s="137">
        <f t="shared" si="32"/>
        <v>0</v>
      </c>
      <c r="AV22" s="137">
        <f t="shared" si="47"/>
        <v>0</v>
      </c>
      <c r="AW22" s="138"/>
      <c r="AX22" s="129"/>
      <c r="AY22" s="130"/>
      <c r="AZ22" s="108">
        <f t="shared" si="52"/>
        <v>0</v>
      </c>
      <c r="BA22" s="127" t="e">
        <f t="shared" si="48"/>
        <v>#DIV/0!</v>
      </c>
      <c r="BB22" s="129"/>
      <c r="BC22" s="130">
        <v>0</v>
      </c>
      <c r="BD22" s="108">
        <f t="shared" si="33"/>
        <v>0</v>
      </c>
      <c r="BE22" s="127"/>
      <c r="BF22" s="139"/>
      <c r="BG22" s="130"/>
      <c r="BH22" s="108">
        <f t="shared" si="34"/>
        <v>0</v>
      </c>
      <c r="BI22" s="127" t="e">
        <f>BG22/BF22%</f>
        <v>#DIV/0!</v>
      </c>
      <c r="BJ22" s="144">
        <f t="shared" si="35"/>
        <v>0</v>
      </c>
      <c r="BK22" s="137">
        <f t="shared" si="36"/>
        <v>0</v>
      </c>
      <c r="BL22" s="137">
        <f t="shared" si="37"/>
        <v>0</v>
      </c>
      <c r="BM22" s="138"/>
      <c r="BN22" s="129"/>
      <c r="BO22" s="130"/>
      <c r="BP22" s="108">
        <f>BO22-BN22</f>
        <v>0</v>
      </c>
      <c r="BQ22" s="127"/>
      <c r="BR22" s="129"/>
      <c r="BS22" s="130"/>
      <c r="BT22" s="108">
        <f>BS22-BR22</f>
        <v>0</v>
      </c>
      <c r="BU22" s="145"/>
      <c r="BV22" s="130"/>
      <c r="BW22" s="130"/>
      <c r="BX22" s="108">
        <f>BW22-BV22</f>
        <v>0</v>
      </c>
      <c r="BY22" s="108"/>
      <c r="BZ22" s="146"/>
      <c r="CA22" s="147">
        <f t="shared" si="42"/>
        <v>0</v>
      </c>
      <c r="CB22" s="147" t="e">
        <f t="shared" si="43"/>
        <v>#DIV/0!</v>
      </c>
    </row>
    <row r="23" spans="1:80" ht="21" customHeight="1" hidden="1">
      <c r="A23" s="169" t="s">
        <v>48</v>
      </c>
      <c r="B23" s="129"/>
      <c r="C23" s="130"/>
      <c r="D23" s="131">
        <f t="shared" si="0"/>
        <v>0</v>
      </c>
      <c r="E23" s="132"/>
      <c r="F23" s="133">
        <f t="shared" si="2"/>
        <v>0</v>
      </c>
      <c r="G23" s="134">
        <f t="shared" si="2"/>
        <v>0</v>
      </c>
      <c r="H23" s="134">
        <f t="shared" si="3"/>
        <v>0</v>
      </c>
      <c r="I23" s="135"/>
      <c r="J23" s="136">
        <f t="shared" si="49"/>
        <v>0</v>
      </c>
      <c r="K23" s="137">
        <f t="shared" si="50"/>
        <v>0</v>
      </c>
      <c r="L23" s="137">
        <f t="shared" si="5"/>
        <v>0</v>
      </c>
      <c r="M23" s="138"/>
      <c r="N23" s="139"/>
      <c r="O23" s="130"/>
      <c r="P23" s="108"/>
      <c r="Q23" s="108"/>
      <c r="R23" s="130"/>
      <c r="S23" s="130"/>
      <c r="T23" s="108">
        <f t="shared" si="9"/>
        <v>0</v>
      </c>
      <c r="U23" s="108" t="e">
        <f t="shared" si="10"/>
        <v>#DIV/0!</v>
      </c>
      <c r="V23" s="130"/>
      <c r="W23" s="130"/>
      <c r="X23" s="108">
        <f t="shared" si="24"/>
        <v>0</v>
      </c>
      <c r="Y23" s="108" t="e">
        <f t="shared" si="11"/>
        <v>#DIV/0!</v>
      </c>
      <c r="Z23" s="137">
        <f t="shared" si="45"/>
        <v>0</v>
      </c>
      <c r="AA23" s="137">
        <f t="shared" si="25"/>
        <v>0</v>
      </c>
      <c r="AB23" s="137">
        <f t="shared" si="26"/>
        <v>0</v>
      </c>
      <c r="AC23" s="137"/>
      <c r="AD23" s="130"/>
      <c r="AE23" s="130"/>
      <c r="AF23" s="108">
        <f t="shared" si="28"/>
        <v>0</v>
      </c>
      <c r="AG23" s="108"/>
      <c r="AH23" s="130"/>
      <c r="AI23" s="130"/>
      <c r="AJ23" s="98">
        <f t="shared" si="12"/>
        <v>0</v>
      </c>
      <c r="AK23" s="98" t="e">
        <f t="shared" si="13"/>
        <v>#DIV/0!</v>
      </c>
      <c r="AL23" s="130"/>
      <c r="AM23" s="130"/>
      <c r="AN23" s="108">
        <f t="shared" si="14"/>
        <v>0</v>
      </c>
      <c r="AO23" s="108" t="e">
        <f t="shared" si="15"/>
        <v>#DIV/0!</v>
      </c>
      <c r="AP23" s="141">
        <f t="shared" si="51"/>
        <v>0</v>
      </c>
      <c r="AQ23" s="142">
        <f t="shared" si="30"/>
        <v>0</v>
      </c>
      <c r="AR23" s="142">
        <f t="shared" si="16"/>
        <v>0</v>
      </c>
      <c r="AS23" s="143"/>
      <c r="AT23" s="136">
        <f t="shared" si="54"/>
        <v>0</v>
      </c>
      <c r="AU23" s="137">
        <f t="shared" si="32"/>
        <v>0</v>
      </c>
      <c r="AV23" s="137">
        <f t="shared" si="47"/>
        <v>0</v>
      </c>
      <c r="AW23" s="138"/>
      <c r="AX23" s="129"/>
      <c r="AY23" s="130"/>
      <c r="AZ23" s="108">
        <f t="shared" si="52"/>
        <v>0</v>
      </c>
      <c r="BA23" s="127" t="e">
        <f t="shared" si="48"/>
        <v>#DIV/0!</v>
      </c>
      <c r="BB23" s="129"/>
      <c r="BC23" s="130"/>
      <c r="BD23" s="108"/>
      <c r="BE23" s="127"/>
      <c r="BF23" s="139"/>
      <c r="BG23" s="130"/>
      <c r="BH23" s="108"/>
      <c r="BI23" s="127"/>
      <c r="BJ23" s="144">
        <f t="shared" si="35"/>
        <v>0</v>
      </c>
      <c r="BK23" s="137">
        <f t="shared" si="36"/>
        <v>0</v>
      </c>
      <c r="BL23" s="137">
        <f t="shared" si="37"/>
        <v>0</v>
      </c>
      <c r="BM23" s="138"/>
      <c r="BN23" s="129"/>
      <c r="BO23" s="130"/>
      <c r="BP23" s="108"/>
      <c r="BQ23" s="127"/>
      <c r="BR23" s="129"/>
      <c r="BS23" s="130"/>
      <c r="BT23" s="108"/>
      <c r="BU23" s="145"/>
      <c r="BV23" s="130"/>
      <c r="BW23" s="130"/>
      <c r="BX23" s="108"/>
      <c r="BY23" s="108"/>
      <c r="BZ23" s="146"/>
      <c r="CA23" s="147">
        <f t="shared" si="42"/>
        <v>0</v>
      </c>
      <c r="CB23" s="147" t="e">
        <f t="shared" si="43"/>
        <v>#DIV/0!</v>
      </c>
    </row>
    <row r="24" spans="1:80" s="117" customFormat="1" ht="48" customHeight="1">
      <c r="A24" s="168" t="s">
        <v>49</v>
      </c>
      <c r="B24" s="118">
        <f>B25+B26+B27+B28+B29</f>
        <v>38516.4</v>
      </c>
      <c r="C24" s="119">
        <f>C25+C26+C27+C28+C29</f>
        <v>14266.400000000001</v>
      </c>
      <c r="D24" s="99">
        <f t="shared" si="0"/>
        <v>-24250</v>
      </c>
      <c r="E24" s="100">
        <f t="shared" si="1"/>
        <v>37.03980642012234</v>
      </c>
      <c r="F24" s="101">
        <f t="shared" si="2"/>
        <v>16341.2</v>
      </c>
      <c r="G24" s="102">
        <f t="shared" si="2"/>
        <v>12228.9</v>
      </c>
      <c r="H24" s="102">
        <f t="shared" si="3"/>
        <v>-4112.300000000001</v>
      </c>
      <c r="I24" s="103">
        <f>G24/F24%</f>
        <v>74.83477345604973</v>
      </c>
      <c r="J24" s="120">
        <f t="shared" si="49"/>
        <v>6319.1</v>
      </c>
      <c r="K24" s="105">
        <f>SUM(O24+S24+W24)</f>
        <v>5458.5</v>
      </c>
      <c r="L24" s="105">
        <f t="shared" si="5"/>
        <v>-860.6000000000004</v>
      </c>
      <c r="M24" s="106">
        <f>K24/J24%</f>
        <v>86.38097197385703</v>
      </c>
      <c r="N24" s="121">
        <f>N25+N26+N27+N28+N29</f>
        <v>1837.2</v>
      </c>
      <c r="O24" s="119">
        <f>O25+O26+O27+O28+O29</f>
        <v>1202.3</v>
      </c>
      <c r="P24" s="98">
        <f aca="true" t="shared" si="55" ref="P24:P37">O24-N24</f>
        <v>-634.9000000000001</v>
      </c>
      <c r="Q24" s="98">
        <f>O24/N24%</f>
        <v>65.44197692140213</v>
      </c>
      <c r="R24" s="119">
        <f>R25+R26+R27+R28+R29</f>
        <v>1877.2</v>
      </c>
      <c r="S24" s="119">
        <f>S25+S26+S27+S28+S29</f>
        <v>1661.8</v>
      </c>
      <c r="T24" s="98">
        <f t="shared" si="9"/>
        <v>-215.4000000000001</v>
      </c>
      <c r="U24" s="98">
        <f t="shared" si="10"/>
        <v>88.52546345621137</v>
      </c>
      <c r="V24" s="119">
        <f>V25+V26+V27+V28+V29</f>
        <v>2604.7</v>
      </c>
      <c r="W24" s="119">
        <f>W25+W26+W27+W28+W29</f>
        <v>2594.3999999999996</v>
      </c>
      <c r="X24" s="98">
        <f t="shared" si="24"/>
        <v>-10.300000000000182</v>
      </c>
      <c r="Y24" s="98">
        <f t="shared" si="11"/>
        <v>99.60456098591008</v>
      </c>
      <c r="Z24" s="105">
        <f t="shared" si="45"/>
        <v>10022.1</v>
      </c>
      <c r="AA24" s="105">
        <f t="shared" si="25"/>
        <v>6770.4</v>
      </c>
      <c r="AB24" s="105">
        <f t="shared" si="26"/>
        <v>-3251.7000000000007</v>
      </c>
      <c r="AC24" s="105">
        <f>AA24/Z24%</f>
        <v>67.5547041039303</v>
      </c>
      <c r="AD24" s="119">
        <f>AD25+AD26+AD27+AD28+AD29</f>
        <v>3027.3</v>
      </c>
      <c r="AE24" s="119">
        <f>AE25+AE26+AE27+AE28+AE29</f>
        <v>1989.0000000000002</v>
      </c>
      <c r="AF24" s="98">
        <f t="shared" si="28"/>
        <v>-1038.3</v>
      </c>
      <c r="AG24" s="98">
        <f aca="true" t="shared" si="56" ref="AG24:AG31">AE24/AD24%</f>
        <v>65.70211079179467</v>
      </c>
      <c r="AH24" s="119">
        <f>AH25+AH26+AH27+AH28+AH29</f>
        <v>3137.4</v>
      </c>
      <c r="AI24" s="119">
        <f>AI25+AI26+AI27+AI28+AI29</f>
        <v>1032.7</v>
      </c>
      <c r="AJ24" s="98">
        <f t="shared" si="12"/>
        <v>-2104.7</v>
      </c>
      <c r="AK24" s="98">
        <f t="shared" si="13"/>
        <v>32.91579014470581</v>
      </c>
      <c r="AL24" s="119">
        <f>AL25+AL26+AL27+AL28+AL29</f>
        <v>3857.4</v>
      </c>
      <c r="AM24" s="119">
        <f>AM25+AM26+AM27+AM28+AM29</f>
        <v>3748.7</v>
      </c>
      <c r="AN24" s="98">
        <f t="shared" si="14"/>
        <v>-108.70000000000027</v>
      </c>
      <c r="AO24" s="98">
        <f t="shared" si="15"/>
        <v>97.1820397158708</v>
      </c>
      <c r="AP24" s="109">
        <f t="shared" si="51"/>
        <v>26693.300000000003</v>
      </c>
      <c r="AQ24" s="110">
        <f t="shared" si="51"/>
        <v>14266.4</v>
      </c>
      <c r="AR24" s="110">
        <f t="shared" si="16"/>
        <v>-12426.900000000003</v>
      </c>
      <c r="AS24" s="111">
        <f>AQ24/AP24%</f>
        <v>53.44562118584063</v>
      </c>
      <c r="AT24" s="120">
        <f t="shared" si="54"/>
        <v>10352.1</v>
      </c>
      <c r="AU24" s="105">
        <f>SUM(AY24+BC24+BG24)</f>
        <v>2037.5</v>
      </c>
      <c r="AV24" s="105">
        <f t="shared" si="47"/>
        <v>-8314.6</v>
      </c>
      <c r="AW24" s="112">
        <f>AU24/AT24%</f>
        <v>19.68199688952</v>
      </c>
      <c r="AX24" s="118">
        <f>AX25+AX26+AX27+AX28+AX29</f>
        <v>3177.3</v>
      </c>
      <c r="AY24" s="119">
        <f>AY25+AY26+AY27+AY28+AY29</f>
        <v>1898</v>
      </c>
      <c r="AZ24" s="98">
        <f t="shared" si="52"/>
        <v>-1279.3000000000002</v>
      </c>
      <c r="BA24" s="113">
        <f t="shared" si="48"/>
        <v>59.736254052182666</v>
      </c>
      <c r="BB24" s="118">
        <f>BB25+BB26+BB27+BB28+BB29</f>
        <v>3277.4</v>
      </c>
      <c r="BC24" s="119">
        <f>BC25+BC26+BC27+BC28+BC29</f>
        <v>139.5</v>
      </c>
      <c r="BD24" s="98">
        <f>BC24-BB24</f>
        <v>-3137.9</v>
      </c>
      <c r="BE24" s="113">
        <f>BC24/BB24%</f>
        <v>4.2564227741502405</v>
      </c>
      <c r="BF24" s="121">
        <f>BF25+BF26+BF27+BF28+BF29</f>
        <v>3897.4</v>
      </c>
      <c r="BG24" s="121">
        <f>BG25+BG26+BG27+BG28+BG29</f>
        <v>0</v>
      </c>
      <c r="BH24" s="98">
        <f>BG24-BF24</f>
        <v>-3897.4</v>
      </c>
      <c r="BI24" s="113">
        <f>BG24/BF24%</f>
        <v>0</v>
      </c>
      <c r="BJ24" s="124">
        <f t="shared" si="35"/>
        <v>11823.100000000002</v>
      </c>
      <c r="BK24" s="105">
        <f t="shared" si="36"/>
        <v>0</v>
      </c>
      <c r="BL24" s="105">
        <f t="shared" si="37"/>
        <v>-11823.100000000002</v>
      </c>
      <c r="BM24" s="106">
        <f>BK24/BJ24%</f>
        <v>0</v>
      </c>
      <c r="BN24" s="121">
        <f>BN25+BN26+BN27+BN28+BN29</f>
        <v>3527.3</v>
      </c>
      <c r="BO24" s="121">
        <f>BO25+BO26+BO27+BO28+BO29</f>
        <v>0</v>
      </c>
      <c r="BP24" s="98">
        <f>BO24-BN24</f>
        <v>-3527.3</v>
      </c>
      <c r="BQ24" s="127">
        <f>BO24/BN24%</f>
        <v>0</v>
      </c>
      <c r="BR24" s="121">
        <f>BR25+BR26+BR27+BR28+BR29</f>
        <v>3927.4</v>
      </c>
      <c r="BS24" s="121">
        <f>BS25+BS26+BS27+BS28+BS29</f>
        <v>0</v>
      </c>
      <c r="BT24" s="98">
        <f>BS24-BR24</f>
        <v>-3927.4</v>
      </c>
      <c r="BU24" s="114">
        <f>BS24/BR24%</f>
        <v>0</v>
      </c>
      <c r="BV24" s="121">
        <f>BV25+BV26+BV27+BV28+BV29</f>
        <v>4368.400000000001</v>
      </c>
      <c r="BW24" s="121">
        <f>BW25+BW26+BW27+BW28+BW29</f>
        <v>0</v>
      </c>
      <c r="BX24" s="98">
        <f>BW24-BV24</f>
        <v>-4368.400000000001</v>
      </c>
      <c r="BY24" s="98">
        <f>BW24/BV24%</f>
        <v>0</v>
      </c>
      <c r="BZ24" s="123">
        <f>BZ25+BZ26+BZ27+BZ28</f>
        <v>0</v>
      </c>
      <c r="CA24" s="116">
        <f t="shared" si="42"/>
        <v>14266.400000000001</v>
      </c>
      <c r="CB24" s="116" t="e">
        <f t="shared" si="43"/>
        <v>#DIV/0!</v>
      </c>
    </row>
    <row r="25" spans="1:80" ht="37.5" customHeight="1" hidden="1">
      <c r="A25" s="170" t="s">
        <v>50</v>
      </c>
      <c r="B25" s="171"/>
      <c r="C25" s="172"/>
      <c r="D25" s="131">
        <f t="shared" si="0"/>
        <v>0</v>
      </c>
      <c r="E25" s="132"/>
      <c r="F25" s="133">
        <f t="shared" si="2"/>
        <v>0</v>
      </c>
      <c r="G25" s="134">
        <f t="shared" si="2"/>
        <v>0</v>
      </c>
      <c r="H25" s="134">
        <f t="shared" si="3"/>
        <v>0</v>
      </c>
      <c r="I25" s="135"/>
      <c r="J25" s="136">
        <f t="shared" si="49"/>
        <v>0</v>
      </c>
      <c r="K25" s="137">
        <f t="shared" si="50"/>
        <v>0</v>
      </c>
      <c r="L25" s="137">
        <f t="shared" si="5"/>
        <v>0</v>
      </c>
      <c r="M25" s="138"/>
      <c r="N25" s="173"/>
      <c r="O25" s="172"/>
      <c r="P25" s="98">
        <f t="shared" si="55"/>
        <v>0</v>
      </c>
      <c r="Q25" s="98"/>
      <c r="R25" s="172"/>
      <c r="S25" s="172"/>
      <c r="T25" s="108">
        <f t="shared" si="9"/>
        <v>0</v>
      </c>
      <c r="U25" s="108" t="e">
        <f t="shared" si="10"/>
        <v>#DIV/0!</v>
      </c>
      <c r="V25" s="172"/>
      <c r="W25" s="172"/>
      <c r="X25" s="108">
        <f t="shared" si="24"/>
        <v>0</v>
      </c>
      <c r="Y25" s="108" t="e">
        <f t="shared" si="11"/>
        <v>#DIV/0!</v>
      </c>
      <c r="Z25" s="137">
        <f t="shared" si="45"/>
        <v>0</v>
      </c>
      <c r="AA25" s="137">
        <f t="shared" si="25"/>
        <v>0</v>
      </c>
      <c r="AB25" s="137">
        <f t="shared" si="26"/>
        <v>0</v>
      </c>
      <c r="AC25" s="137"/>
      <c r="AD25" s="172"/>
      <c r="AE25" s="172"/>
      <c r="AF25" s="98">
        <f t="shared" si="28"/>
        <v>0</v>
      </c>
      <c r="AG25" s="98" t="e">
        <f t="shared" si="56"/>
        <v>#DIV/0!</v>
      </c>
      <c r="AH25" s="172"/>
      <c r="AI25" s="172"/>
      <c r="AJ25" s="98">
        <f t="shared" si="12"/>
        <v>0</v>
      </c>
      <c r="AK25" s="98" t="e">
        <f t="shared" si="13"/>
        <v>#DIV/0!</v>
      </c>
      <c r="AL25" s="172"/>
      <c r="AM25" s="172"/>
      <c r="AN25" s="108">
        <f t="shared" si="14"/>
        <v>0</v>
      </c>
      <c r="AO25" s="108" t="e">
        <f t="shared" si="15"/>
        <v>#DIV/0!</v>
      </c>
      <c r="AP25" s="109">
        <f t="shared" si="51"/>
        <v>0</v>
      </c>
      <c r="AQ25" s="142">
        <f t="shared" si="51"/>
        <v>0</v>
      </c>
      <c r="AR25" s="142">
        <f t="shared" si="16"/>
        <v>0</v>
      </c>
      <c r="AS25" s="143"/>
      <c r="AT25" s="136">
        <f t="shared" si="54"/>
        <v>0</v>
      </c>
      <c r="AU25" s="137">
        <f t="shared" si="32"/>
        <v>0</v>
      </c>
      <c r="AV25" s="137">
        <f t="shared" si="47"/>
        <v>0</v>
      </c>
      <c r="AW25" s="138"/>
      <c r="AX25" s="171"/>
      <c r="AY25" s="172"/>
      <c r="AZ25" s="108">
        <f t="shared" si="52"/>
        <v>0</v>
      </c>
      <c r="BA25" s="127" t="e">
        <f t="shared" si="48"/>
        <v>#DIV/0!</v>
      </c>
      <c r="BB25" s="171"/>
      <c r="BC25" s="172"/>
      <c r="BD25" s="108"/>
      <c r="BE25" s="127"/>
      <c r="BF25" s="173"/>
      <c r="BG25" s="172"/>
      <c r="BH25" s="108"/>
      <c r="BI25" s="113"/>
      <c r="BJ25" s="144">
        <f t="shared" si="35"/>
        <v>0</v>
      </c>
      <c r="BK25" s="137">
        <f t="shared" si="36"/>
        <v>0</v>
      </c>
      <c r="BL25" s="137">
        <f t="shared" si="37"/>
        <v>0</v>
      </c>
      <c r="BM25" s="138"/>
      <c r="BN25" s="171"/>
      <c r="BO25" s="172"/>
      <c r="BP25" s="108"/>
      <c r="BQ25" s="127"/>
      <c r="BR25" s="171"/>
      <c r="BS25" s="172"/>
      <c r="BT25" s="108"/>
      <c r="BU25" s="114"/>
      <c r="BV25" s="172"/>
      <c r="BW25" s="172"/>
      <c r="BX25" s="108"/>
      <c r="BY25" s="98" t="e">
        <f>BW25/BV25%</f>
        <v>#DIV/0!</v>
      </c>
      <c r="BZ25" s="174"/>
      <c r="CA25" s="147">
        <f t="shared" si="42"/>
        <v>0</v>
      </c>
      <c r="CB25" s="147" t="e">
        <f t="shared" si="43"/>
        <v>#DIV/0!</v>
      </c>
    </row>
    <row r="26" spans="1:80" s="176" customFormat="1" ht="23.25" customHeight="1">
      <c r="A26" s="170" t="s">
        <v>51</v>
      </c>
      <c r="B26" s="129">
        <f aca="true" t="shared" si="57" ref="B26:C29">J26+Z26+AT26+BJ26</f>
        <v>30310.7</v>
      </c>
      <c r="C26" s="130">
        <f t="shared" si="57"/>
        <v>9627.7</v>
      </c>
      <c r="D26" s="175">
        <f t="shared" si="0"/>
        <v>-20683</v>
      </c>
      <c r="E26" s="132">
        <f t="shared" si="1"/>
        <v>31.763370690878137</v>
      </c>
      <c r="F26" s="133">
        <f t="shared" si="2"/>
        <v>12200</v>
      </c>
      <c r="G26" s="134">
        <f t="shared" si="2"/>
        <v>8191.6</v>
      </c>
      <c r="H26" s="134">
        <f t="shared" si="3"/>
        <v>-4008.3999999999996</v>
      </c>
      <c r="I26" s="135">
        <f aca="true" t="shared" si="58" ref="I26:I33">G26/F26%</f>
        <v>67.14426229508197</v>
      </c>
      <c r="J26" s="136">
        <f t="shared" si="49"/>
        <v>4210</v>
      </c>
      <c r="K26" s="137">
        <f t="shared" si="50"/>
        <v>3389.3999999999996</v>
      </c>
      <c r="L26" s="137">
        <f t="shared" si="5"/>
        <v>-820.6000000000004</v>
      </c>
      <c r="M26" s="138">
        <f aca="true" t="shared" si="59" ref="M26:M37">K26/J26%</f>
        <v>80.50831353919239</v>
      </c>
      <c r="N26" s="139">
        <v>1160</v>
      </c>
      <c r="O26" s="130">
        <v>830.3</v>
      </c>
      <c r="P26" s="108">
        <f t="shared" si="55"/>
        <v>-329.70000000000005</v>
      </c>
      <c r="Q26" s="108">
        <f>O26/N26%</f>
        <v>71.57758620689656</v>
      </c>
      <c r="R26" s="130">
        <v>1200</v>
      </c>
      <c r="S26" s="130">
        <v>736</v>
      </c>
      <c r="T26" s="108">
        <f t="shared" si="9"/>
        <v>-464</v>
      </c>
      <c r="U26" s="108">
        <f t="shared" si="10"/>
        <v>61.333333333333336</v>
      </c>
      <c r="V26" s="130">
        <v>1850</v>
      </c>
      <c r="W26" s="130">
        <v>1823.1</v>
      </c>
      <c r="X26" s="108">
        <f t="shared" si="24"/>
        <v>-26.90000000000009</v>
      </c>
      <c r="Y26" s="108">
        <f t="shared" si="11"/>
        <v>98.54594594594595</v>
      </c>
      <c r="Z26" s="137">
        <f t="shared" si="45"/>
        <v>7990</v>
      </c>
      <c r="AA26" s="137">
        <f t="shared" si="25"/>
        <v>4802.200000000001</v>
      </c>
      <c r="AB26" s="137">
        <f t="shared" si="26"/>
        <v>-3187.7999999999993</v>
      </c>
      <c r="AC26" s="137">
        <f>AA26/Z26%</f>
        <v>60.1026282853567</v>
      </c>
      <c r="AD26" s="130">
        <v>2350</v>
      </c>
      <c r="AE26" s="130">
        <v>1391.2</v>
      </c>
      <c r="AF26" s="108">
        <f t="shared" si="28"/>
        <v>-958.8</v>
      </c>
      <c r="AG26" s="108">
        <f t="shared" si="56"/>
        <v>59.2</v>
      </c>
      <c r="AH26" s="130">
        <v>2460</v>
      </c>
      <c r="AI26" s="130">
        <v>708.1</v>
      </c>
      <c r="AJ26" s="108">
        <f t="shared" si="12"/>
        <v>-1751.9</v>
      </c>
      <c r="AK26" s="108">
        <f t="shared" si="13"/>
        <v>28.784552845528456</v>
      </c>
      <c r="AL26" s="130">
        <v>3180</v>
      </c>
      <c r="AM26" s="130">
        <v>2702.9</v>
      </c>
      <c r="AN26" s="108">
        <f t="shared" si="14"/>
        <v>-477.0999999999999</v>
      </c>
      <c r="AO26" s="108">
        <f t="shared" si="15"/>
        <v>84.99685534591195</v>
      </c>
      <c r="AP26" s="141">
        <f t="shared" si="51"/>
        <v>20520</v>
      </c>
      <c r="AQ26" s="142">
        <f t="shared" si="51"/>
        <v>9627.7</v>
      </c>
      <c r="AR26" s="142">
        <f t="shared" si="16"/>
        <v>-10892.3</v>
      </c>
      <c r="AS26" s="143">
        <f aca="true" t="shared" si="60" ref="AS26:AS37">AQ26/AP26%</f>
        <v>46.91861598440546</v>
      </c>
      <c r="AT26" s="136">
        <f t="shared" si="54"/>
        <v>8320</v>
      </c>
      <c r="AU26" s="137">
        <f t="shared" si="32"/>
        <v>1436.1000000000001</v>
      </c>
      <c r="AV26" s="137">
        <f t="shared" si="47"/>
        <v>-6883.9</v>
      </c>
      <c r="AW26" s="138">
        <f>AU26/AT26%</f>
        <v>17.26081730769231</v>
      </c>
      <c r="AX26" s="129">
        <v>2500</v>
      </c>
      <c r="AY26" s="130">
        <v>1324.4</v>
      </c>
      <c r="AZ26" s="108">
        <f t="shared" si="52"/>
        <v>-1175.6</v>
      </c>
      <c r="BA26" s="127">
        <f t="shared" si="48"/>
        <v>52.976000000000006</v>
      </c>
      <c r="BB26" s="129">
        <v>2600</v>
      </c>
      <c r="BC26" s="130">
        <v>111.7</v>
      </c>
      <c r="BD26" s="108">
        <f>BC26-BB26</f>
        <v>-2488.3</v>
      </c>
      <c r="BE26" s="127">
        <f>BC26/BB26%</f>
        <v>4.296153846153846</v>
      </c>
      <c r="BF26" s="139">
        <v>3220</v>
      </c>
      <c r="BG26" s="130"/>
      <c r="BH26" s="108">
        <f>BG26-BF26</f>
        <v>-3220</v>
      </c>
      <c r="BI26" s="127">
        <f>BG26/BF26%</f>
        <v>0</v>
      </c>
      <c r="BJ26" s="144">
        <f t="shared" si="35"/>
        <v>9790.7</v>
      </c>
      <c r="BK26" s="137">
        <f t="shared" si="36"/>
        <v>0</v>
      </c>
      <c r="BL26" s="137">
        <f t="shared" si="37"/>
        <v>-9790.7</v>
      </c>
      <c r="BM26" s="138">
        <f>BK26/BJ26%</f>
        <v>0</v>
      </c>
      <c r="BN26" s="129">
        <v>2850</v>
      </c>
      <c r="BO26" s="130"/>
      <c r="BP26" s="98">
        <f>BO26-BN26</f>
        <v>-2850</v>
      </c>
      <c r="BQ26" s="127">
        <f>BO26/BN26%</f>
        <v>0</v>
      </c>
      <c r="BR26" s="129">
        <v>3250</v>
      </c>
      <c r="BS26" s="130"/>
      <c r="BT26" s="108">
        <f>BS26-BR26</f>
        <v>-3250</v>
      </c>
      <c r="BU26" s="145">
        <f>BS26/BR26%</f>
        <v>0</v>
      </c>
      <c r="BV26" s="130">
        <v>3690.7</v>
      </c>
      <c r="BW26" s="130"/>
      <c r="BX26" s="108">
        <f>BW26-BV26</f>
        <v>-3690.7</v>
      </c>
      <c r="BY26" s="98">
        <f>BW26/BV26%</f>
        <v>0</v>
      </c>
      <c r="BZ26" s="146"/>
      <c r="CA26" s="147">
        <f t="shared" si="42"/>
        <v>9627.7</v>
      </c>
      <c r="CB26" s="147" t="e">
        <f t="shared" si="43"/>
        <v>#DIV/0!</v>
      </c>
    </row>
    <row r="27" spans="1:80" s="2" customFormat="1" ht="22.5" customHeight="1">
      <c r="A27" s="167" t="s">
        <v>52</v>
      </c>
      <c r="B27" s="129">
        <f t="shared" si="57"/>
        <v>7875.599999999999</v>
      </c>
      <c r="C27" s="130">
        <f t="shared" si="57"/>
        <v>4297.2</v>
      </c>
      <c r="D27" s="108">
        <f t="shared" si="0"/>
        <v>-3578.3999999999996</v>
      </c>
      <c r="E27" s="132">
        <f t="shared" si="1"/>
        <v>54.5634618314795</v>
      </c>
      <c r="F27" s="133">
        <f t="shared" si="2"/>
        <v>3937.5</v>
      </c>
      <c r="G27" s="134">
        <f t="shared" si="2"/>
        <v>3706.8999999999996</v>
      </c>
      <c r="H27" s="134">
        <f t="shared" si="3"/>
        <v>-230.60000000000036</v>
      </c>
      <c r="I27" s="135">
        <f t="shared" si="58"/>
        <v>94.14349206349205</v>
      </c>
      <c r="J27" s="136">
        <f t="shared" si="49"/>
        <v>1968.6000000000001</v>
      </c>
      <c r="K27" s="137">
        <f t="shared" si="50"/>
        <v>1894.8</v>
      </c>
      <c r="L27" s="137">
        <f t="shared" si="5"/>
        <v>-73.80000000000018</v>
      </c>
      <c r="M27" s="138">
        <f t="shared" si="59"/>
        <v>96.25114294422431</v>
      </c>
      <c r="N27" s="177">
        <v>656.2</v>
      </c>
      <c r="O27" s="178">
        <v>279.8</v>
      </c>
      <c r="P27" s="108">
        <f t="shared" si="55"/>
        <v>-376.40000000000003</v>
      </c>
      <c r="Q27" s="108">
        <f>O27/N27%</f>
        <v>42.63943919536727</v>
      </c>
      <c r="R27" s="178">
        <v>656.2</v>
      </c>
      <c r="S27" s="178">
        <v>910.5</v>
      </c>
      <c r="T27" s="108">
        <f t="shared" si="9"/>
        <v>254.29999999999995</v>
      </c>
      <c r="U27" s="108">
        <f t="shared" si="10"/>
        <v>138.75342883267297</v>
      </c>
      <c r="V27" s="178">
        <v>656.2</v>
      </c>
      <c r="W27" s="178">
        <v>704.5</v>
      </c>
      <c r="X27" s="108">
        <f t="shared" si="24"/>
        <v>48.299999999999955</v>
      </c>
      <c r="Y27" s="108">
        <f t="shared" si="11"/>
        <v>107.36056080463273</v>
      </c>
      <c r="Z27" s="137">
        <f t="shared" si="45"/>
        <v>1968.8999999999999</v>
      </c>
      <c r="AA27" s="137">
        <f t="shared" si="25"/>
        <v>1812.1</v>
      </c>
      <c r="AB27" s="137">
        <f t="shared" si="26"/>
        <v>-156.79999999999995</v>
      </c>
      <c r="AC27" s="137">
        <f>AA27/Z27%</f>
        <v>92.03616232414038</v>
      </c>
      <c r="AD27" s="178">
        <v>656.3</v>
      </c>
      <c r="AE27" s="178">
        <v>573.6</v>
      </c>
      <c r="AF27" s="108">
        <f t="shared" si="28"/>
        <v>-82.69999999999993</v>
      </c>
      <c r="AG27" s="108">
        <f t="shared" si="56"/>
        <v>87.39905531007162</v>
      </c>
      <c r="AH27" s="178">
        <v>656.3</v>
      </c>
      <c r="AI27" s="178">
        <v>219.9</v>
      </c>
      <c r="AJ27" s="108">
        <f t="shared" si="12"/>
        <v>-436.4</v>
      </c>
      <c r="AK27" s="108">
        <f t="shared" si="13"/>
        <v>33.506018589059885</v>
      </c>
      <c r="AL27" s="178">
        <v>656.3</v>
      </c>
      <c r="AM27" s="178">
        <v>1018.6</v>
      </c>
      <c r="AN27" s="108">
        <f t="shared" si="14"/>
        <v>362.30000000000007</v>
      </c>
      <c r="AO27" s="108">
        <f t="shared" si="15"/>
        <v>155.20341307328965</v>
      </c>
      <c r="AP27" s="141">
        <f t="shared" si="51"/>
        <v>5906.4</v>
      </c>
      <c r="AQ27" s="142">
        <f t="shared" si="51"/>
        <v>4297.2</v>
      </c>
      <c r="AR27" s="142">
        <f t="shared" si="16"/>
        <v>-1609.1999999999998</v>
      </c>
      <c r="AS27" s="143">
        <f t="shared" si="60"/>
        <v>72.75497765136124</v>
      </c>
      <c r="AT27" s="136">
        <f t="shared" si="54"/>
        <v>1968.8999999999999</v>
      </c>
      <c r="AU27" s="137">
        <f t="shared" si="32"/>
        <v>590.3</v>
      </c>
      <c r="AV27" s="137">
        <f t="shared" si="47"/>
        <v>-1378.6</v>
      </c>
      <c r="AW27" s="138">
        <f>AU27/AT27%</f>
        <v>29.981207780994463</v>
      </c>
      <c r="AX27" s="179">
        <v>656.3</v>
      </c>
      <c r="AY27" s="178">
        <v>562.5</v>
      </c>
      <c r="AZ27" s="108">
        <f t="shared" si="52"/>
        <v>-93.79999999999995</v>
      </c>
      <c r="BA27" s="127">
        <f t="shared" si="48"/>
        <v>85.70775559957337</v>
      </c>
      <c r="BB27" s="179">
        <v>656.3</v>
      </c>
      <c r="BC27" s="178">
        <v>27.8</v>
      </c>
      <c r="BD27" s="108">
        <f>BC27-BB27</f>
        <v>-628.5</v>
      </c>
      <c r="BE27" s="127">
        <f>BC27/BB27%</f>
        <v>4.235867743410026</v>
      </c>
      <c r="BF27" s="177">
        <v>656.3</v>
      </c>
      <c r="BG27" s="178"/>
      <c r="BH27" s="108">
        <f>BG27-BF27</f>
        <v>-656.3</v>
      </c>
      <c r="BI27" s="127">
        <f>BG27/BF27%</f>
        <v>0</v>
      </c>
      <c r="BJ27" s="144">
        <f t="shared" si="35"/>
        <v>1969.1999999999998</v>
      </c>
      <c r="BK27" s="137">
        <f t="shared" si="36"/>
        <v>0</v>
      </c>
      <c r="BL27" s="137">
        <f t="shared" si="37"/>
        <v>-1969.1999999999998</v>
      </c>
      <c r="BM27" s="138">
        <f>BK27/BJ27%</f>
        <v>0</v>
      </c>
      <c r="BN27" s="179">
        <v>656.3</v>
      </c>
      <c r="BO27" s="178"/>
      <c r="BP27" s="98">
        <f>BO27-BN27</f>
        <v>-656.3</v>
      </c>
      <c r="BQ27" s="127">
        <f>BO27/BN27%</f>
        <v>0</v>
      </c>
      <c r="BR27" s="179">
        <v>656.3</v>
      </c>
      <c r="BS27" s="178"/>
      <c r="BT27" s="108">
        <f>BS27-BR27</f>
        <v>-656.3</v>
      </c>
      <c r="BU27" s="145">
        <f>BS27/BR27%</f>
        <v>0</v>
      </c>
      <c r="BV27" s="178">
        <v>656.6</v>
      </c>
      <c r="BW27" s="178"/>
      <c r="BX27" s="108">
        <f>BW27-BV27</f>
        <v>-656.6</v>
      </c>
      <c r="BY27" s="108">
        <f aca="true" t="shared" si="61" ref="BY27:BY37">BW27/BV27%</f>
        <v>0</v>
      </c>
      <c r="BZ27" s="180"/>
      <c r="CA27" s="147">
        <f t="shared" si="42"/>
        <v>4297.2</v>
      </c>
      <c r="CB27" s="147" t="e">
        <f t="shared" si="43"/>
        <v>#DIV/0!</v>
      </c>
    </row>
    <row r="28" spans="1:80" ht="38.25" customHeight="1">
      <c r="A28" s="167" t="s">
        <v>53</v>
      </c>
      <c r="B28" s="129">
        <f t="shared" si="57"/>
        <v>77.5</v>
      </c>
      <c r="C28" s="130">
        <f t="shared" si="57"/>
        <v>130.3</v>
      </c>
      <c r="D28" s="131">
        <f t="shared" si="0"/>
        <v>52.80000000000001</v>
      </c>
      <c r="E28" s="132">
        <f t="shared" si="1"/>
        <v>168.1290322580645</v>
      </c>
      <c r="F28" s="133">
        <f t="shared" si="2"/>
        <v>77.5</v>
      </c>
      <c r="G28" s="134">
        <f t="shared" si="2"/>
        <v>130.3</v>
      </c>
      <c r="H28" s="134">
        <f t="shared" si="3"/>
        <v>52.80000000000001</v>
      </c>
      <c r="I28" s="135">
        <f>G28/F28%</f>
        <v>168.1290322580645</v>
      </c>
      <c r="J28" s="136">
        <f t="shared" si="49"/>
        <v>77.5</v>
      </c>
      <c r="K28" s="137">
        <f t="shared" si="50"/>
        <v>130.3</v>
      </c>
      <c r="L28" s="137">
        <f t="shared" si="5"/>
        <v>52.80000000000001</v>
      </c>
      <c r="M28" s="138">
        <f t="shared" si="59"/>
        <v>168.1290322580645</v>
      </c>
      <c r="N28" s="177"/>
      <c r="O28" s="178">
        <v>72.7</v>
      </c>
      <c r="P28" s="108">
        <f t="shared" si="55"/>
        <v>72.7</v>
      </c>
      <c r="Q28" s="108"/>
      <c r="R28" s="178"/>
      <c r="S28" s="178"/>
      <c r="T28" s="108">
        <f t="shared" si="9"/>
        <v>0</v>
      </c>
      <c r="U28" s="108"/>
      <c r="V28" s="178">
        <v>77.5</v>
      </c>
      <c r="W28" s="178">
        <v>57.6</v>
      </c>
      <c r="X28" s="108">
        <f t="shared" si="24"/>
        <v>-19.9</v>
      </c>
      <c r="Y28" s="108"/>
      <c r="Z28" s="137">
        <f t="shared" si="45"/>
        <v>0</v>
      </c>
      <c r="AA28" s="137">
        <f t="shared" si="25"/>
        <v>0</v>
      </c>
      <c r="AB28" s="137">
        <f t="shared" si="26"/>
        <v>0</v>
      </c>
      <c r="AC28" s="137"/>
      <c r="AD28" s="178"/>
      <c r="AE28" s="178"/>
      <c r="AF28" s="108">
        <f t="shared" si="28"/>
        <v>0</v>
      </c>
      <c r="AG28" s="108"/>
      <c r="AH28" s="178"/>
      <c r="AI28" s="178"/>
      <c r="AJ28" s="108">
        <f t="shared" si="12"/>
        <v>0</v>
      </c>
      <c r="AK28" s="108"/>
      <c r="AL28" s="178"/>
      <c r="AM28" s="178"/>
      <c r="AN28" s="108">
        <f t="shared" si="14"/>
        <v>0</v>
      </c>
      <c r="AO28" s="108"/>
      <c r="AP28" s="141">
        <f t="shared" si="51"/>
        <v>77.5</v>
      </c>
      <c r="AQ28" s="142">
        <f t="shared" si="51"/>
        <v>130.3</v>
      </c>
      <c r="AR28" s="142">
        <f t="shared" si="16"/>
        <v>52.80000000000001</v>
      </c>
      <c r="AS28" s="143">
        <f t="shared" si="60"/>
        <v>168.1290322580645</v>
      </c>
      <c r="AT28" s="136">
        <f t="shared" si="54"/>
        <v>0</v>
      </c>
      <c r="AU28" s="137">
        <f t="shared" si="32"/>
        <v>0</v>
      </c>
      <c r="AV28" s="137">
        <f t="shared" si="47"/>
        <v>0</v>
      </c>
      <c r="AW28" s="138"/>
      <c r="AX28" s="179"/>
      <c r="AY28" s="178">
        <v>0</v>
      </c>
      <c r="AZ28" s="108">
        <f t="shared" si="52"/>
        <v>0</v>
      </c>
      <c r="BA28" s="127"/>
      <c r="BB28" s="179"/>
      <c r="BC28" s="178"/>
      <c r="BD28" s="108">
        <f>BC28-BB28</f>
        <v>0</v>
      </c>
      <c r="BE28" s="127"/>
      <c r="BF28" s="177"/>
      <c r="BG28" s="178">
        <v>0</v>
      </c>
      <c r="BH28" s="108">
        <f>BG28-BF28</f>
        <v>0</v>
      </c>
      <c r="BI28" s="127"/>
      <c r="BJ28" s="144">
        <f t="shared" si="35"/>
        <v>0</v>
      </c>
      <c r="BK28" s="137">
        <f t="shared" si="36"/>
        <v>0</v>
      </c>
      <c r="BL28" s="137">
        <f t="shared" si="37"/>
        <v>0</v>
      </c>
      <c r="BM28" s="138"/>
      <c r="BN28" s="179"/>
      <c r="BO28" s="178"/>
      <c r="BP28" s="98">
        <f>BO28-BN28</f>
        <v>0</v>
      </c>
      <c r="BQ28" s="127"/>
      <c r="BR28" s="179"/>
      <c r="BS28" s="178"/>
      <c r="BT28" s="108">
        <f>BS28-BR28</f>
        <v>0</v>
      </c>
      <c r="BU28" s="145"/>
      <c r="BV28" s="178"/>
      <c r="BW28" s="178"/>
      <c r="BX28" s="108">
        <f>BW28-BV28</f>
        <v>0</v>
      </c>
      <c r="BY28" s="108" t="e">
        <f t="shared" si="61"/>
        <v>#DIV/0!</v>
      </c>
      <c r="BZ28" s="180"/>
      <c r="CA28" s="147">
        <f t="shared" si="42"/>
        <v>130.3</v>
      </c>
      <c r="CB28" s="147" t="e">
        <f t="shared" si="43"/>
        <v>#DIV/0!</v>
      </c>
    </row>
    <row r="29" spans="1:80" ht="57" customHeight="1">
      <c r="A29" s="181" t="s">
        <v>54</v>
      </c>
      <c r="B29" s="129">
        <f t="shared" si="57"/>
        <v>252.60000000000002</v>
      </c>
      <c r="C29" s="130">
        <f t="shared" si="57"/>
        <v>211.2</v>
      </c>
      <c r="D29" s="131">
        <f t="shared" si="0"/>
        <v>-41.400000000000034</v>
      </c>
      <c r="E29" s="132">
        <f t="shared" si="1"/>
        <v>83.6104513064133</v>
      </c>
      <c r="F29" s="133">
        <f t="shared" si="2"/>
        <v>126.2</v>
      </c>
      <c r="G29" s="134">
        <f t="shared" si="2"/>
        <v>200.1</v>
      </c>
      <c r="H29" s="134">
        <f t="shared" si="3"/>
        <v>73.89999999999999</v>
      </c>
      <c r="I29" s="135">
        <f t="shared" si="58"/>
        <v>158.5578446909667</v>
      </c>
      <c r="J29" s="182">
        <f t="shared" si="49"/>
        <v>63</v>
      </c>
      <c r="K29" s="137">
        <f>O29+S29+W29</f>
        <v>44</v>
      </c>
      <c r="L29" s="137">
        <f t="shared" si="5"/>
        <v>-19</v>
      </c>
      <c r="M29" s="138">
        <f t="shared" si="59"/>
        <v>69.84126984126983</v>
      </c>
      <c r="N29" s="177">
        <v>21</v>
      </c>
      <c r="O29" s="178">
        <v>19.5</v>
      </c>
      <c r="P29" s="108"/>
      <c r="Q29" s="108"/>
      <c r="R29" s="178">
        <v>21</v>
      </c>
      <c r="S29" s="178">
        <v>15.3</v>
      </c>
      <c r="T29" s="108">
        <f>S29-R29</f>
        <v>-5.699999999999999</v>
      </c>
      <c r="U29" s="108">
        <f>S29/R29%</f>
        <v>72.85714285714286</v>
      </c>
      <c r="V29" s="178">
        <v>21</v>
      </c>
      <c r="W29" s="178">
        <v>9.2</v>
      </c>
      <c r="X29" s="108"/>
      <c r="Y29" s="108"/>
      <c r="Z29" s="137">
        <f t="shared" si="45"/>
        <v>63.2</v>
      </c>
      <c r="AA29" s="137">
        <f t="shared" si="25"/>
        <v>156.1</v>
      </c>
      <c r="AB29" s="137">
        <f t="shared" si="26"/>
        <v>92.89999999999999</v>
      </c>
      <c r="AC29" s="137">
        <f>AA29/Z29%</f>
        <v>246.99367088607593</v>
      </c>
      <c r="AD29" s="178">
        <v>21</v>
      </c>
      <c r="AE29" s="178">
        <v>24.2</v>
      </c>
      <c r="AF29" s="108"/>
      <c r="AG29" s="108"/>
      <c r="AH29" s="178">
        <v>21.1</v>
      </c>
      <c r="AI29" s="178">
        <v>104.7</v>
      </c>
      <c r="AJ29" s="108">
        <f t="shared" si="12"/>
        <v>83.6</v>
      </c>
      <c r="AK29" s="140" t="s">
        <v>32</v>
      </c>
      <c r="AL29" s="178">
        <v>21.1</v>
      </c>
      <c r="AM29" s="178">
        <v>27.2</v>
      </c>
      <c r="AN29" s="108"/>
      <c r="AO29" s="108"/>
      <c r="AP29" s="141">
        <f t="shared" si="51"/>
        <v>189.4</v>
      </c>
      <c r="AQ29" s="142"/>
      <c r="AR29" s="142"/>
      <c r="AS29" s="143"/>
      <c r="AT29" s="182">
        <f t="shared" si="54"/>
        <v>63.2</v>
      </c>
      <c r="AU29" s="137">
        <f>AY29+BC29+BG29</f>
        <v>11.1</v>
      </c>
      <c r="AV29" s="137">
        <f t="shared" si="47"/>
        <v>-52.1</v>
      </c>
      <c r="AW29" s="138">
        <f>AU29/AT29%</f>
        <v>17.563291139240505</v>
      </c>
      <c r="AX29" s="179">
        <v>21</v>
      </c>
      <c r="AY29" s="178">
        <v>11.1</v>
      </c>
      <c r="AZ29" s="108">
        <f>AY29-AX29</f>
        <v>-9.9</v>
      </c>
      <c r="BA29" s="127">
        <f>AY29/AX29%</f>
        <v>52.857142857142854</v>
      </c>
      <c r="BB29" s="179">
        <v>21.1</v>
      </c>
      <c r="BC29" s="178"/>
      <c r="BD29" s="108"/>
      <c r="BE29" s="127"/>
      <c r="BF29" s="177">
        <v>21.1</v>
      </c>
      <c r="BG29" s="178"/>
      <c r="BH29" s="108"/>
      <c r="BI29" s="127"/>
      <c r="BJ29" s="144">
        <f t="shared" si="35"/>
        <v>63.2</v>
      </c>
      <c r="BK29" s="137"/>
      <c r="BL29" s="137"/>
      <c r="BM29" s="138"/>
      <c r="BN29" s="179">
        <v>21</v>
      </c>
      <c r="BO29" s="177"/>
      <c r="BP29" s="98"/>
      <c r="BQ29" s="127"/>
      <c r="BR29" s="179">
        <v>21.1</v>
      </c>
      <c r="BS29" s="178"/>
      <c r="BT29" s="108"/>
      <c r="BU29" s="145"/>
      <c r="BV29" s="178">
        <v>21.1</v>
      </c>
      <c r="BW29" s="178"/>
      <c r="BX29" s="108"/>
      <c r="BY29" s="108"/>
      <c r="BZ29" s="180"/>
      <c r="CA29" s="147"/>
      <c r="CB29" s="147"/>
    </row>
    <row r="30" spans="1:80" s="117" customFormat="1" ht="38.25" customHeight="1">
      <c r="A30" s="183" t="s">
        <v>55</v>
      </c>
      <c r="B30" s="184">
        <f>B31</f>
        <v>1281.7</v>
      </c>
      <c r="C30" s="185">
        <f>C31</f>
        <v>2686</v>
      </c>
      <c r="D30" s="99">
        <f t="shared" si="0"/>
        <v>1404.3</v>
      </c>
      <c r="E30" s="100">
        <f t="shared" si="1"/>
        <v>209.56542092533354</v>
      </c>
      <c r="F30" s="101">
        <f t="shared" si="2"/>
        <v>1281.7</v>
      </c>
      <c r="G30" s="102">
        <f t="shared" si="2"/>
        <v>1878.8000000000002</v>
      </c>
      <c r="H30" s="102">
        <f t="shared" si="3"/>
        <v>597.1000000000001</v>
      </c>
      <c r="I30" s="103">
        <f t="shared" si="58"/>
        <v>146.58656471873294</v>
      </c>
      <c r="J30" s="120">
        <f t="shared" si="49"/>
        <v>734.2</v>
      </c>
      <c r="K30" s="105">
        <f t="shared" si="50"/>
        <v>1043</v>
      </c>
      <c r="L30" s="105">
        <f t="shared" si="5"/>
        <v>308.79999999999995</v>
      </c>
      <c r="M30" s="106">
        <f t="shared" si="59"/>
        <v>142.05938436393353</v>
      </c>
      <c r="N30" s="186">
        <f>N31</f>
        <v>682.7</v>
      </c>
      <c r="O30" s="185">
        <f>O31</f>
        <v>773.4</v>
      </c>
      <c r="P30" s="98">
        <f t="shared" si="55"/>
        <v>90.69999999999993</v>
      </c>
      <c r="Q30" s="98">
        <f aca="true" t="shared" si="62" ref="Q30:Q37">O30/N30%</f>
        <v>113.28548410722131</v>
      </c>
      <c r="R30" s="185">
        <f>R31</f>
        <v>48.5</v>
      </c>
      <c r="S30" s="185">
        <f>S31</f>
        <v>224.1</v>
      </c>
      <c r="T30" s="98">
        <f t="shared" si="9"/>
        <v>175.6</v>
      </c>
      <c r="U30" s="98" t="s">
        <v>35</v>
      </c>
      <c r="V30" s="185">
        <f>V31</f>
        <v>3</v>
      </c>
      <c r="W30" s="185">
        <f>W31</f>
        <v>45.5</v>
      </c>
      <c r="X30" s="98">
        <f t="shared" si="24"/>
        <v>42.5</v>
      </c>
      <c r="Y30" s="98" t="s">
        <v>56</v>
      </c>
      <c r="Z30" s="105">
        <f t="shared" si="45"/>
        <v>547.5</v>
      </c>
      <c r="AA30" s="105">
        <f t="shared" si="25"/>
        <v>835.8000000000001</v>
      </c>
      <c r="AB30" s="105">
        <f t="shared" si="26"/>
        <v>288.30000000000007</v>
      </c>
      <c r="AC30" s="105">
        <f aca="true" t="shared" si="63" ref="AC30:AC37">AA30/Z30%</f>
        <v>152.65753424657535</v>
      </c>
      <c r="AD30" s="185">
        <f>AD31</f>
        <v>547.5</v>
      </c>
      <c r="AE30" s="185">
        <f>AE31</f>
        <v>759</v>
      </c>
      <c r="AF30" s="108">
        <f t="shared" si="28"/>
        <v>211.5</v>
      </c>
      <c r="AG30" s="108">
        <f t="shared" si="56"/>
        <v>138.63013698630138</v>
      </c>
      <c r="AH30" s="185">
        <f>AH31</f>
        <v>0</v>
      </c>
      <c r="AI30" s="185">
        <f>AI31</f>
        <v>44.2</v>
      </c>
      <c r="AJ30" s="108">
        <f t="shared" si="12"/>
        <v>44.2</v>
      </c>
      <c r="AK30" s="108"/>
      <c r="AL30" s="185">
        <f>AL31</f>
        <v>0</v>
      </c>
      <c r="AM30" s="185">
        <f>AM31</f>
        <v>32.6</v>
      </c>
      <c r="AN30" s="98">
        <f t="shared" si="14"/>
        <v>32.6</v>
      </c>
      <c r="AO30" s="98"/>
      <c r="AP30" s="109">
        <f t="shared" si="51"/>
        <v>1281.7</v>
      </c>
      <c r="AQ30" s="110">
        <f t="shared" si="51"/>
        <v>2686</v>
      </c>
      <c r="AR30" s="110">
        <f t="shared" si="16"/>
        <v>1404.3</v>
      </c>
      <c r="AS30" s="111">
        <f t="shared" si="60"/>
        <v>209.56542092533354</v>
      </c>
      <c r="AT30" s="120">
        <f t="shared" si="54"/>
        <v>0</v>
      </c>
      <c r="AU30" s="105">
        <f t="shared" si="32"/>
        <v>807.2</v>
      </c>
      <c r="AV30" s="105">
        <f t="shared" si="47"/>
        <v>807.2</v>
      </c>
      <c r="AW30" s="138"/>
      <c r="AX30" s="184">
        <f>AX31</f>
        <v>0</v>
      </c>
      <c r="AY30" s="185">
        <f>AY31</f>
        <v>806.6</v>
      </c>
      <c r="AZ30" s="98">
        <f t="shared" si="52"/>
        <v>806.6</v>
      </c>
      <c r="BA30" s="127"/>
      <c r="BB30" s="184">
        <f>BB31</f>
        <v>0</v>
      </c>
      <c r="BC30" s="185">
        <f>BC31</f>
        <v>0.6</v>
      </c>
      <c r="BD30" s="98">
        <f aca="true" t="shared" si="64" ref="BD30:BD36">BC30-BB30</f>
        <v>0.6</v>
      </c>
      <c r="BE30" s="113"/>
      <c r="BF30" s="186">
        <f>BF31</f>
        <v>0</v>
      </c>
      <c r="BG30" s="185">
        <f>BG31</f>
        <v>0</v>
      </c>
      <c r="BH30" s="185">
        <f>BH31</f>
        <v>0</v>
      </c>
      <c r="BI30" s="113" t="e">
        <f>BG30/BF30%</f>
        <v>#DIV/0!</v>
      </c>
      <c r="BJ30" s="124">
        <f t="shared" si="35"/>
        <v>0</v>
      </c>
      <c r="BK30" s="105">
        <f t="shared" si="36"/>
        <v>0</v>
      </c>
      <c r="BL30" s="105">
        <f t="shared" si="37"/>
        <v>0</v>
      </c>
      <c r="BM30" s="106" t="e">
        <f aca="true" t="shared" si="65" ref="BM30:BM37">BK30/BJ30%</f>
        <v>#DIV/0!</v>
      </c>
      <c r="BN30" s="184">
        <f>BN31</f>
        <v>0</v>
      </c>
      <c r="BO30" s="184">
        <f>BO31</f>
        <v>0</v>
      </c>
      <c r="BP30" s="98">
        <f>BO30-BN30</f>
        <v>0</v>
      </c>
      <c r="BQ30" s="127" t="e">
        <f>BO30/BN30%</f>
        <v>#DIV/0!</v>
      </c>
      <c r="BR30" s="184">
        <f>BR31</f>
        <v>0</v>
      </c>
      <c r="BS30" s="185">
        <f>BS31</f>
        <v>0</v>
      </c>
      <c r="BT30" s="185">
        <f>BT31</f>
        <v>0</v>
      </c>
      <c r="BU30" s="114" t="e">
        <f>BS30/BR30%</f>
        <v>#DIV/0!</v>
      </c>
      <c r="BV30" s="185">
        <f>BV31</f>
        <v>0</v>
      </c>
      <c r="BW30" s="185">
        <f>BW31</f>
        <v>0</v>
      </c>
      <c r="BX30" s="108">
        <f>BW30-BV30</f>
        <v>0</v>
      </c>
      <c r="BY30" s="108" t="e">
        <f t="shared" si="61"/>
        <v>#DIV/0!</v>
      </c>
      <c r="BZ30" s="187">
        <f>BZ31</f>
        <v>0</v>
      </c>
      <c r="CA30" s="116">
        <f t="shared" si="42"/>
        <v>2686</v>
      </c>
      <c r="CB30" s="116" t="e">
        <f t="shared" si="43"/>
        <v>#DIV/0!</v>
      </c>
    </row>
    <row r="31" spans="1:80" ht="40.5" customHeight="1">
      <c r="A31" s="188" t="s">
        <v>57</v>
      </c>
      <c r="B31" s="129">
        <f>J31+Z31+AT31+BJ31</f>
        <v>1281.7</v>
      </c>
      <c r="C31" s="130">
        <f>K31+AA31+AU31+BK31</f>
        <v>2686</v>
      </c>
      <c r="D31" s="131">
        <f t="shared" si="0"/>
        <v>1404.3</v>
      </c>
      <c r="E31" s="132">
        <f t="shared" si="1"/>
        <v>209.56542092533354</v>
      </c>
      <c r="F31" s="133">
        <f t="shared" si="2"/>
        <v>1281.7</v>
      </c>
      <c r="G31" s="134">
        <f t="shared" si="2"/>
        <v>1878.8000000000002</v>
      </c>
      <c r="H31" s="134">
        <f t="shared" si="3"/>
        <v>597.1000000000001</v>
      </c>
      <c r="I31" s="135">
        <f t="shared" si="58"/>
        <v>146.58656471873294</v>
      </c>
      <c r="J31" s="136">
        <f t="shared" si="49"/>
        <v>734.2</v>
      </c>
      <c r="K31" s="137">
        <f t="shared" si="50"/>
        <v>1043</v>
      </c>
      <c r="L31" s="137">
        <f t="shared" si="5"/>
        <v>308.79999999999995</v>
      </c>
      <c r="M31" s="138">
        <f t="shared" si="59"/>
        <v>142.05938436393353</v>
      </c>
      <c r="N31" s="177">
        <v>682.7</v>
      </c>
      <c r="O31" s="178">
        <v>773.4</v>
      </c>
      <c r="P31" s="108">
        <f t="shared" si="55"/>
        <v>90.69999999999993</v>
      </c>
      <c r="Q31" s="108">
        <f t="shared" si="62"/>
        <v>113.28548410722131</v>
      </c>
      <c r="R31" s="178">
        <v>48.5</v>
      </c>
      <c r="S31" s="178">
        <v>224.1</v>
      </c>
      <c r="T31" s="108">
        <f t="shared" si="9"/>
        <v>175.6</v>
      </c>
      <c r="U31" s="108" t="s">
        <v>35</v>
      </c>
      <c r="V31" s="178">
        <v>3</v>
      </c>
      <c r="W31" s="178">
        <v>45.5</v>
      </c>
      <c r="X31" s="108">
        <f t="shared" si="24"/>
        <v>42.5</v>
      </c>
      <c r="Y31" s="98" t="s">
        <v>56</v>
      </c>
      <c r="Z31" s="137">
        <f t="shared" si="45"/>
        <v>547.5</v>
      </c>
      <c r="AA31" s="137">
        <f t="shared" si="25"/>
        <v>835.8000000000001</v>
      </c>
      <c r="AB31" s="137">
        <f t="shared" si="26"/>
        <v>288.30000000000007</v>
      </c>
      <c r="AC31" s="137">
        <f t="shared" si="63"/>
        <v>152.65753424657535</v>
      </c>
      <c r="AD31" s="178">
        <v>547.5</v>
      </c>
      <c r="AE31" s="178">
        <v>759</v>
      </c>
      <c r="AF31" s="108">
        <f t="shared" si="28"/>
        <v>211.5</v>
      </c>
      <c r="AG31" s="108">
        <f t="shared" si="56"/>
        <v>138.63013698630138</v>
      </c>
      <c r="AH31" s="178"/>
      <c r="AI31" s="178">
        <v>44.2</v>
      </c>
      <c r="AJ31" s="108">
        <f t="shared" si="12"/>
        <v>44.2</v>
      </c>
      <c r="AK31" s="108"/>
      <c r="AL31" s="178"/>
      <c r="AM31" s="178">
        <v>32.6</v>
      </c>
      <c r="AN31" s="108">
        <f t="shared" si="14"/>
        <v>32.6</v>
      </c>
      <c r="AO31" s="108"/>
      <c r="AP31" s="141">
        <f t="shared" si="51"/>
        <v>1281.7</v>
      </c>
      <c r="AQ31" s="142">
        <f t="shared" si="51"/>
        <v>2686</v>
      </c>
      <c r="AR31" s="142">
        <f t="shared" si="16"/>
        <v>1404.3</v>
      </c>
      <c r="AS31" s="143">
        <f t="shared" si="60"/>
        <v>209.56542092533354</v>
      </c>
      <c r="AT31" s="136">
        <f t="shared" si="54"/>
        <v>0</v>
      </c>
      <c r="AU31" s="137">
        <f t="shared" si="32"/>
        <v>807.2</v>
      </c>
      <c r="AV31" s="137">
        <f t="shared" si="47"/>
        <v>807.2</v>
      </c>
      <c r="AW31" s="138"/>
      <c r="AX31" s="179"/>
      <c r="AY31" s="178">
        <v>806.6</v>
      </c>
      <c r="AZ31" s="108">
        <f t="shared" si="52"/>
        <v>806.6</v>
      </c>
      <c r="BA31" s="127"/>
      <c r="BB31" s="179"/>
      <c r="BC31" s="178">
        <v>0.6</v>
      </c>
      <c r="BD31" s="108">
        <f t="shared" si="64"/>
        <v>0.6</v>
      </c>
      <c r="BE31" s="127"/>
      <c r="BF31" s="177"/>
      <c r="BG31" s="178"/>
      <c r="BH31" s="108">
        <f aca="true" t="shared" si="66" ref="BH31:BH36">BG31-BF31</f>
        <v>0</v>
      </c>
      <c r="BI31" s="127" t="e">
        <f>BG31/BF31%</f>
        <v>#DIV/0!</v>
      </c>
      <c r="BJ31" s="144">
        <f>BN31+BR31+BV31</f>
        <v>0</v>
      </c>
      <c r="BK31" s="137">
        <f>SUM(BO31+BS31+BW31)</f>
        <v>0</v>
      </c>
      <c r="BL31" s="137">
        <f t="shared" si="37"/>
        <v>0</v>
      </c>
      <c r="BM31" s="138" t="e">
        <f t="shared" si="65"/>
        <v>#DIV/0!</v>
      </c>
      <c r="BN31" s="179"/>
      <c r="BO31" s="178"/>
      <c r="BP31" s="98">
        <f>BO31-BN31</f>
        <v>0</v>
      </c>
      <c r="BQ31" s="127" t="e">
        <f>BO31/BN31%</f>
        <v>#DIV/0!</v>
      </c>
      <c r="BR31" s="179"/>
      <c r="BS31" s="178"/>
      <c r="BT31" s="108">
        <f aca="true" t="shared" si="67" ref="BT31:BT37">BS31-BR31</f>
        <v>0</v>
      </c>
      <c r="BU31" s="145" t="e">
        <f>BS31/BR31%</f>
        <v>#DIV/0!</v>
      </c>
      <c r="BV31" s="178"/>
      <c r="BW31" s="178"/>
      <c r="BX31" s="108">
        <f>BW31-BV31</f>
        <v>0</v>
      </c>
      <c r="BY31" s="108" t="e">
        <f t="shared" si="61"/>
        <v>#DIV/0!</v>
      </c>
      <c r="BZ31" s="180"/>
      <c r="CA31" s="147">
        <f t="shared" si="42"/>
        <v>2686</v>
      </c>
      <c r="CB31" s="147" t="e">
        <f t="shared" si="43"/>
        <v>#DIV/0!</v>
      </c>
    </row>
    <row r="32" spans="1:80" s="117" customFormat="1" ht="33" customHeight="1">
      <c r="A32" s="183" t="s">
        <v>58</v>
      </c>
      <c r="B32" s="184">
        <f>B33</f>
        <v>327.2</v>
      </c>
      <c r="C32" s="186">
        <f>C33</f>
        <v>390.00000000000006</v>
      </c>
      <c r="D32" s="99">
        <f t="shared" si="0"/>
        <v>62.80000000000007</v>
      </c>
      <c r="E32" s="132">
        <f t="shared" si="1"/>
        <v>119.19315403422985</v>
      </c>
      <c r="F32" s="101">
        <f t="shared" si="2"/>
        <v>263.2</v>
      </c>
      <c r="G32" s="102">
        <f t="shared" si="2"/>
        <v>363.70000000000005</v>
      </c>
      <c r="H32" s="102">
        <f t="shared" si="3"/>
        <v>100.50000000000006</v>
      </c>
      <c r="I32" s="103">
        <f t="shared" si="58"/>
        <v>138.18389057750764</v>
      </c>
      <c r="J32" s="120">
        <f t="shared" si="49"/>
        <v>248.7</v>
      </c>
      <c r="K32" s="105">
        <f t="shared" si="50"/>
        <v>266.6</v>
      </c>
      <c r="L32" s="105">
        <f t="shared" si="5"/>
        <v>17.900000000000034</v>
      </c>
      <c r="M32" s="106"/>
      <c r="N32" s="186">
        <f>N33</f>
        <v>0</v>
      </c>
      <c r="O32" s="186">
        <f>O33</f>
        <v>211.4</v>
      </c>
      <c r="P32" s="108">
        <f t="shared" si="55"/>
        <v>211.4</v>
      </c>
      <c r="Q32" s="108"/>
      <c r="R32" s="186">
        <f>R33</f>
        <v>0</v>
      </c>
      <c r="S32" s="186">
        <f>S33</f>
        <v>38.2</v>
      </c>
      <c r="T32" s="98">
        <f t="shared" si="9"/>
        <v>38.2</v>
      </c>
      <c r="U32" s="98"/>
      <c r="V32" s="186">
        <f>V33</f>
        <v>248.7</v>
      </c>
      <c r="W32" s="186">
        <f>W33</f>
        <v>17</v>
      </c>
      <c r="X32" s="108">
        <f t="shared" si="24"/>
        <v>-231.7</v>
      </c>
      <c r="Y32" s="108"/>
      <c r="Z32" s="105">
        <f t="shared" si="45"/>
        <v>14.5</v>
      </c>
      <c r="AA32" s="105">
        <f t="shared" si="25"/>
        <v>97.1</v>
      </c>
      <c r="AB32" s="105">
        <f t="shared" si="26"/>
        <v>82.6</v>
      </c>
      <c r="AC32" s="105" t="s">
        <v>32</v>
      </c>
      <c r="AD32" s="186">
        <f>AD33</f>
        <v>0</v>
      </c>
      <c r="AE32" s="186">
        <f>AE33</f>
        <v>17.5</v>
      </c>
      <c r="AF32" s="98">
        <f t="shared" si="28"/>
        <v>17.5</v>
      </c>
      <c r="AG32" s="108"/>
      <c r="AH32" s="186">
        <f>AH33</f>
        <v>14.5</v>
      </c>
      <c r="AI32" s="186">
        <f>AI33</f>
        <v>12.1</v>
      </c>
      <c r="AJ32" s="98">
        <f t="shared" si="12"/>
        <v>-2.4000000000000004</v>
      </c>
      <c r="AK32" s="108"/>
      <c r="AL32" s="185">
        <f>AL33</f>
        <v>0</v>
      </c>
      <c r="AM32" s="185">
        <f>AM33</f>
        <v>67.5</v>
      </c>
      <c r="AN32" s="98">
        <f t="shared" si="14"/>
        <v>67.5</v>
      </c>
      <c r="AO32" s="98"/>
      <c r="AP32" s="109">
        <f>J32+Z32+AT32</f>
        <v>327.2</v>
      </c>
      <c r="AQ32" s="189">
        <f>AQ33</f>
        <v>390.00000000000006</v>
      </c>
      <c r="AR32" s="110">
        <f t="shared" si="16"/>
        <v>62.80000000000007</v>
      </c>
      <c r="AS32" s="111">
        <f t="shared" si="60"/>
        <v>119.19315403422985</v>
      </c>
      <c r="AT32" s="120">
        <f t="shared" si="54"/>
        <v>64</v>
      </c>
      <c r="AU32" s="105">
        <f t="shared" si="32"/>
        <v>26.299999999999997</v>
      </c>
      <c r="AV32" s="105">
        <f t="shared" si="47"/>
        <v>-37.7</v>
      </c>
      <c r="AW32" s="138">
        <f>AU32/AT32%</f>
        <v>41.09374999999999</v>
      </c>
      <c r="AX32" s="184">
        <f>AX33</f>
        <v>64</v>
      </c>
      <c r="AY32" s="186">
        <f>AY33</f>
        <v>4.4</v>
      </c>
      <c r="AZ32" s="98">
        <f t="shared" si="52"/>
        <v>-59.6</v>
      </c>
      <c r="BA32" s="113">
        <f>AY32/AX32%</f>
        <v>6.875</v>
      </c>
      <c r="BB32" s="184">
        <f>BB33</f>
        <v>0</v>
      </c>
      <c r="BC32" s="186">
        <f>BC33</f>
        <v>21.9</v>
      </c>
      <c r="BD32" s="108">
        <f t="shared" si="64"/>
        <v>21.9</v>
      </c>
      <c r="BE32" s="127"/>
      <c r="BF32" s="186">
        <f>BF33</f>
        <v>0</v>
      </c>
      <c r="BG32" s="186">
        <f>BG33</f>
        <v>0</v>
      </c>
      <c r="BH32" s="108">
        <f t="shared" si="66"/>
        <v>0</v>
      </c>
      <c r="BI32" s="127" t="e">
        <f>BG32/BF32%</f>
        <v>#DIV/0!</v>
      </c>
      <c r="BJ32" s="124">
        <f t="shared" si="35"/>
        <v>0</v>
      </c>
      <c r="BK32" s="105">
        <f t="shared" si="36"/>
        <v>0</v>
      </c>
      <c r="BL32" s="105">
        <f t="shared" si="37"/>
        <v>0</v>
      </c>
      <c r="BM32" s="106" t="e">
        <f t="shared" si="65"/>
        <v>#DIV/0!</v>
      </c>
      <c r="BN32" s="186">
        <f>BN33</f>
        <v>0</v>
      </c>
      <c r="BO32" s="186">
        <f>BO33</f>
        <v>0</v>
      </c>
      <c r="BP32" s="98">
        <f aca="true" t="shared" si="68" ref="BP32:BP38">BO32-BN32</f>
        <v>0</v>
      </c>
      <c r="BQ32" s="127"/>
      <c r="BR32" s="186">
        <f>BR33</f>
        <v>0</v>
      </c>
      <c r="BS32" s="186">
        <f>BS33</f>
        <v>0</v>
      </c>
      <c r="BT32" s="98">
        <f t="shared" si="67"/>
        <v>0</v>
      </c>
      <c r="BU32" s="145" t="e">
        <f aca="true" t="shared" si="69" ref="BU32:BU37">BS32/BR32%</f>
        <v>#DIV/0!</v>
      </c>
      <c r="BV32" s="185">
        <f>BV33</f>
        <v>0</v>
      </c>
      <c r="BW32" s="185">
        <f>BW33</f>
        <v>0</v>
      </c>
      <c r="BX32" s="98">
        <f aca="true" t="shared" si="70" ref="BX32:BX38">BW32-BV32</f>
        <v>0</v>
      </c>
      <c r="BY32" s="98" t="e">
        <f t="shared" si="61"/>
        <v>#DIV/0!</v>
      </c>
      <c r="BZ32" s="187">
        <f>BZ33</f>
        <v>0</v>
      </c>
      <c r="CA32" s="116">
        <f t="shared" si="42"/>
        <v>390.00000000000006</v>
      </c>
      <c r="CB32" s="116" t="e">
        <f t="shared" si="43"/>
        <v>#DIV/0!</v>
      </c>
    </row>
    <row r="33" spans="1:80" ht="40.5" customHeight="1">
      <c r="A33" s="190" t="s">
        <v>59</v>
      </c>
      <c r="B33" s="129">
        <f>J33+Z33+AT33+BJ33</f>
        <v>327.2</v>
      </c>
      <c r="C33" s="130">
        <f>K33+AA33+AU33+BK33</f>
        <v>390.00000000000006</v>
      </c>
      <c r="D33" s="131">
        <f t="shared" si="0"/>
        <v>62.80000000000007</v>
      </c>
      <c r="E33" s="132">
        <f t="shared" si="1"/>
        <v>119.19315403422985</v>
      </c>
      <c r="F33" s="133">
        <f t="shared" si="2"/>
        <v>263.2</v>
      </c>
      <c r="G33" s="134">
        <f t="shared" si="2"/>
        <v>363.70000000000005</v>
      </c>
      <c r="H33" s="134">
        <f t="shared" si="3"/>
        <v>100.50000000000006</v>
      </c>
      <c r="I33" s="135">
        <f t="shared" si="58"/>
        <v>138.18389057750764</v>
      </c>
      <c r="J33" s="136">
        <f t="shared" si="49"/>
        <v>248.7</v>
      </c>
      <c r="K33" s="137">
        <f t="shared" si="50"/>
        <v>266.6</v>
      </c>
      <c r="L33" s="137">
        <f t="shared" si="5"/>
        <v>17.900000000000034</v>
      </c>
      <c r="M33" s="138"/>
      <c r="N33" s="177"/>
      <c r="O33" s="178">
        <v>211.4</v>
      </c>
      <c r="P33" s="108">
        <f t="shared" si="55"/>
        <v>211.4</v>
      </c>
      <c r="Q33" s="108"/>
      <c r="R33" s="178"/>
      <c r="S33" s="178">
        <v>38.2</v>
      </c>
      <c r="T33" s="108">
        <f t="shared" si="9"/>
        <v>38.2</v>
      </c>
      <c r="U33" s="108"/>
      <c r="V33" s="178">
        <v>248.7</v>
      </c>
      <c r="W33" s="178">
        <v>17</v>
      </c>
      <c r="X33" s="108">
        <f t="shared" si="24"/>
        <v>-231.7</v>
      </c>
      <c r="Y33" s="108"/>
      <c r="Z33" s="137">
        <f t="shared" si="45"/>
        <v>14.5</v>
      </c>
      <c r="AA33" s="137">
        <f t="shared" si="25"/>
        <v>97.1</v>
      </c>
      <c r="AB33" s="137">
        <f t="shared" si="26"/>
        <v>82.6</v>
      </c>
      <c r="AC33" s="137" t="s">
        <v>32</v>
      </c>
      <c r="AD33" s="178"/>
      <c r="AE33" s="178">
        <v>17.5</v>
      </c>
      <c r="AF33" s="108">
        <f t="shared" si="28"/>
        <v>17.5</v>
      </c>
      <c r="AG33" s="108"/>
      <c r="AH33" s="178">
        <v>14.5</v>
      </c>
      <c r="AI33" s="178">
        <v>12.1</v>
      </c>
      <c r="AJ33" s="108">
        <f t="shared" si="12"/>
        <v>-2.4000000000000004</v>
      </c>
      <c r="AK33" s="108"/>
      <c r="AL33" s="178"/>
      <c r="AM33" s="178">
        <v>67.5</v>
      </c>
      <c r="AN33" s="108">
        <f t="shared" si="14"/>
        <v>67.5</v>
      </c>
      <c r="AO33" s="108"/>
      <c r="AP33" s="109">
        <f>J33+Z33+AT33</f>
        <v>327.2</v>
      </c>
      <c r="AQ33" s="142">
        <f aca="true" t="shared" si="71" ref="AP33:AQ38">K33+AA33+AU33</f>
        <v>390.00000000000006</v>
      </c>
      <c r="AR33" s="142">
        <f t="shared" si="16"/>
        <v>62.80000000000007</v>
      </c>
      <c r="AS33" s="143">
        <f t="shared" si="60"/>
        <v>119.19315403422985</v>
      </c>
      <c r="AT33" s="136">
        <f t="shared" si="54"/>
        <v>64</v>
      </c>
      <c r="AU33" s="137">
        <f t="shared" si="32"/>
        <v>26.299999999999997</v>
      </c>
      <c r="AV33" s="137">
        <f t="shared" si="47"/>
        <v>-37.7</v>
      </c>
      <c r="AW33" s="138">
        <f>AU33/AT33%</f>
        <v>41.09374999999999</v>
      </c>
      <c r="AX33" s="179">
        <v>64</v>
      </c>
      <c r="AY33" s="178">
        <v>4.4</v>
      </c>
      <c r="AZ33" s="108">
        <f t="shared" si="52"/>
        <v>-59.6</v>
      </c>
      <c r="BA33" s="127">
        <f>AY33/AX33%</f>
        <v>6.875</v>
      </c>
      <c r="BB33" s="179"/>
      <c r="BC33" s="178">
        <v>21.9</v>
      </c>
      <c r="BD33" s="108">
        <f t="shared" si="64"/>
        <v>21.9</v>
      </c>
      <c r="BE33" s="127"/>
      <c r="BF33" s="177"/>
      <c r="BG33" s="178"/>
      <c r="BH33" s="108">
        <f t="shared" si="66"/>
        <v>0</v>
      </c>
      <c r="BI33" s="127" t="e">
        <f>BG33/BF33%</f>
        <v>#DIV/0!</v>
      </c>
      <c r="BJ33" s="144">
        <f t="shared" si="35"/>
        <v>0</v>
      </c>
      <c r="BK33" s="137">
        <f t="shared" si="36"/>
        <v>0</v>
      </c>
      <c r="BL33" s="137">
        <f t="shared" si="37"/>
        <v>0</v>
      </c>
      <c r="BM33" s="138" t="e">
        <f t="shared" si="65"/>
        <v>#DIV/0!</v>
      </c>
      <c r="BN33" s="179"/>
      <c r="BO33" s="178"/>
      <c r="BP33" s="98">
        <f t="shared" si="68"/>
        <v>0</v>
      </c>
      <c r="BQ33" s="127"/>
      <c r="BR33" s="179"/>
      <c r="BS33" s="178"/>
      <c r="BT33" s="98">
        <f t="shared" si="67"/>
        <v>0</v>
      </c>
      <c r="BU33" s="145" t="e">
        <f t="shared" si="69"/>
        <v>#DIV/0!</v>
      </c>
      <c r="BV33" s="178"/>
      <c r="BW33" s="178"/>
      <c r="BX33" s="108">
        <f t="shared" si="70"/>
        <v>0</v>
      </c>
      <c r="BY33" s="108" t="e">
        <f t="shared" si="61"/>
        <v>#DIV/0!</v>
      </c>
      <c r="BZ33" s="180"/>
      <c r="CA33" s="147">
        <f t="shared" si="42"/>
        <v>390.00000000000006</v>
      </c>
      <c r="CB33" s="147" t="e">
        <f t="shared" si="43"/>
        <v>#DIV/0!</v>
      </c>
    </row>
    <row r="34" spans="1:80" s="193" customFormat="1" ht="33.75" customHeight="1">
      <c r="A34" s="191" t="s">
        <v>60</v>
      </c>
      <c r="B34" s="184">
        <f>B36+B35</f>
        <v>86</v>
      </c>
      <c r="C34" s="186">
        <f>C36+C35</f>
        <v>3101.4</v>
      </c>
      <c r="D34" s="98">
        <f t="shared" si="0"/>
        <v>3015.4</v>
      </c>
      <c r="E34" s="100" t="s">
        <v>35</v>
      </c>
      <c r="F34" s="101">
        <f t="shared" si="2"/>
        <v>42.8</v>
      </c>
      <c r="G34" s="102">
        <f t="shared" si="2"/>
        <v>2717.6000000000004</v>
      </c>
      <c r="H34" s="102">
        <f t="shared" si="3"/>
        <v>2674.8</v>
      </c>
      <c r="I34" s="192" t="s">
        <v>35</v>
      </c>
      <c r="J34" s="120">
        <f t="shared" si="49"/>
        <v>21.299999999999997</v>
      </c>
      <c r="K34" s="105">
        <f t="shared" si="50"/>
        <v>1467.3</v>
      </c>
      <c r="L34" s="105">
        <f t="shared" si="5"/>
        <v>1446</v>
      </c>
      <c r="M34" s="106" t="s">
        <v>35</v>
      </c>
      <c r="N34" s="186">
        <f>N36+N35</f>
        <v>7.1</v>
      </c>
      <c r="O34" s="186">
        <f>O36+O35</f>
        <v>940.5</v>
      </c>
      <c r="P34" s="98">
        <f t="shared" si="55"/>
        <v>933.4</v>
      </c>
      <c r="Q34" s="98">
        <f t="shared" si="62"/>
        <v>13246.478873239437</v>
      </c>
      <c r="R34" s="186">
        <f>R36+R35</f>
        <v>7.1</v>
      </c>
      <c r="S34" s="186">
        <f>S36+S35</f>
        <v>380.2</v>
      </c>
      <c r="T34" s="98">
        <f t="shared" si="9"/>
        <v>373.09999999999997</v>
      </c>
      <c r="U34" s="98" t="s">
        <v>35</v>
      </c>
      <c r="V34" s="186">
        <f>V36+V35</f>
        <v>7.1</v>
      </c>
      <c r="W34" s="186">
        <f>W36+W35</f>
        <v>146.6</v>
      </c>
      <c r="X34" s="98">
        <f t="shared" si="24"/>
        <v>139.5</v>
      </c>
      <c r="Y34" s="98" t="s">
        <v>56</v>
      </c>
      <c r="Z34" s="105">
        <f t="shared" si="45"/>
        <v>21.5</v>
      </c>
      <c r="AA34" s="105">
        <f t="shared" si="25"/>
        <v>1250.3000000000002</v>
      </c>
      <c r="AB34" s="105">
        <f t="shared" si="26"/>
        <v>1228.8000000000002</v>
      </c>
      <c r="AC34" s="105" t="s">
        <v>32</v>
      </c>
      <c r="AD34" s="186">
        <f>AD36+AD35</f>
        <v>7.1</v>
      </c>
      <c r="AE34" s="186">
        <f>AE36+AE35</f>
        <v>73.4</v>
      </c>
      <c r="AF34" s="98">
        <f t="shared" si="28"/>
        <v>66.30000000000001</v>
      </c>
      <c r="AG34" s="126" t="s">
        <v>32</v>
      </c>
      <c r="AH34" s="186">
        <f>AH36+AH35</f>
        <v>7.2</v>
      </c>
      <c r="AI34" s="186">
        <f>AI36+AI35</f>
        <v>477.7</v>
      </c>
      <c r="AJ34" s="98">
        <f t="shared" si="12"/>
        <v>470.5</v>
      </c>
      <c r="AK34" s="140" t="s">
        <v>32</v>
      </c>
      <c r="AL34" s="185">
        <f>AL36+AL35</f>
        <v>7.2</v>
      </c>
      <c r="AM34" s="185">
        <f>AM36+AM35</f>
        <v>699.2</v>
      </c>
      <c r="AN34" s="98">
        <f t="shared" si="14"/>
        <v>692</v>
      </c>
      <c r="AO34" s="98">
        <f>AM34/AL34%</f>
        <v>9711.111111111111</v>
      </c>
      <c r="AP34" s="109">
        <f t="shared" si="71"/>
        <v>64.4</v>
      </c>
      <c r="AQ34" s="110">
        <f t="shared" si="71"/>
        <v>3101.4000000000005</v>
      </c>
      <c r="AR34" s="110">
        <f t="shared" si="16"/>
        <v>3037.0000000000005</v>
      </c>
      <c r="AS34" s="111" t="s">
        <v>35</v>
      </c>
      <c r="AT34" s="120">
        <f t="shared" si="54"/>
        <v>21.6</v>
      </c>
      <c r="AU34" s="105">
        <f t="shared" si="32"/>
        <v>383.79999999999995</v>
      </c>
      <c r="AV34" s="105">
        <f t="shared" si="47"/>
        <v>362.19999999999993</v>
      </c>
      <c r="AW34" s="112">
        <f>AU34/AT34%</f>
        <v>1776.8518518518515</v>
      </c>
      <c r="AX34" s="184">
        <f>AX36+AX35</f>
        <v>7.2</v>
      </c>
      <c r="AY34" s="186">
        <f>AY36+AY35</f>
        <v>382.09999999999997</v>
      </c>
      <c r="AZ34" s="98">
        <f t="shared" si="52"/>
        <v>374.9</v>
      </c>
      <c r="BA34" s="113">
        <f t="shared" si="48"/>
        <v>5306.944444444443</v>
      </c>
      <c r="BB34" s="184">
        <f>BB36+BB35</f>
        <v>7.2</v>
      </c>
      <c r="BC34" s="186">
        <f>BC36+BC35</f>
        <v>1.7</v>
      </c>
      <c r="BD34" s="98">
        <f t="shared" si="64"/>
        <v>-5.5</v>
      </c>
      <c r="BE34" s="113">
        <f>BC34/BB34%</f>
        <v>23.611111111111107</v>
      </c>
      <c r="BF34" s="186">
        <f>BF36+BF35</f>
        <v>7.2</v>
      </c>
      <c r="BG34" s="186">
        <f>BG36+BG35</f>
        <v>0</v>
      </c>
      <c r="BH34" s="98">
        <f t="shared" si="66"/>
        <v>-7.2</v>
      </c>
      <c r="BI34" s="113">
        <f>BG34/BF34%</f>
        <v>0</v>
      </c>
      <c r="BJ34" s="124">
        <f t="shared" si="35"/>
        <v>21.6</v>
      </c>
      <c r="BK34" s="105">
        <f t="shared" si="36"/>
        <v>0</v>
      </c>
      <c r="BL34" s="105">
        <f t="shared" si="37"/>
        <v>-21.6</v>
      </c>
      <c r="BM34" s="138">
        <f t="shared" si="65"/>
        <v>0</v>
      </c>
      <c r="BN34" s="186">
        <f>BN36+BN35</f>
        <v>7.2</v>
      </c>
      <c r="BO34" s="186">
        <f>BO36+BO35</f>
        <v>0</v>
      </c>
      <c r="BP34" s="98">
        <f t="shared" si="68"/>
        <v>-7.2</v>
      </c>
      <c r="BQ34" s="127"/>
      <c r="BR34" s="186">
        <f>BR36+BR35</f>
        <v>7.2</v>
      </c>
      <c r="BS34" s="186">
        <f>BS36+BS35</f>
        <v>0</v>
      </c>
      <c r="BT34" s="98">
        <f t="shared" si="67"/>
        <v>-7.2</v>
      </c>
      <c r="BU34" s="145">
        <f t="shared" si="69"/>
        <v>0</v>
      </c>
      <c r="BV34" s="185">
        <f>BV36+BV35</f>
        <v>7.2</v>
      </c>
      <c r="BW34" s="185">
        <f>BW36+BW35</f>
        <v>0</v>
      </c>
      <c r="BX34" s="98">
        <f t="shared" si="70"/>
        <v>-7.2</v>
      </c>
      <c r="BY34" s="98">
        <f t="shared" si="61"/>
        <v>0</v>
      </c>
      <c r="BZ34" s="187">
        <f>BZ36+BZ35</f>
        <v>0</v>
      </c>
      <c r="CA34" s="116">
        <f t="shared" si="42"/>
        <v>3101.4</v>
      </c>
      <c r="CB34" s="116" t="e">
        <f t="shared" si="43"/>
        <v>#DIV/0!</v>
      </c>
    </row>
    <row r="35" spans="1:80" s="2" customFormat="1" ht="22.5" customHeight="1">
      <c r="A35" s="128" t="s">
        <v>61</v>
      </c>
      <c r="B35" s="129">
        <f aca="true" t="shared" si="72" ref="B35:C38">J35+Z35+AT35+BJ35</f>
        <v>86</v>
      </c>
      <c r="C35" s="130">
        <f t="shared" si="72"/>
        <v>500</v>
      </c>
      <c r="D35" s="108">
        <f t="shared" si="0"/>
        <v>414</v>
      </c>
      <c r="E35" s="132" t="s">
        <v>35</v>
      </c>
      <c r="F35" s="133">
        <f t="shared" si="2"/>
        <v>42.8</v>
      </c>
      <c r="G35" s="134">
        <f t="shared" si="2"/>
        <v>449.6</v>
      </c>
      <c r="H35" s="134">
        <f t="shared" si="3"/>
        <v>406.8</v>
      </c>
      <c r="I35" s="135">
        <f>G35/F35%</f>
        <v>1050.4672897196263</v>
      </c>
      <c r="J35" s="136">
        <f t="shared" si="49"/>
        <v>21.299999999999997</v>
      </c>
      <c r="K35" s="137">
        <f t="shared" si="50"/>
        <v>51.400000000000006</v>
      </c>
      <c r="L35" s="137">
        <f t="shared" si="5"/>
        <v>30.10000000000001</v>
      </c>
      <c r="M35" s="138">
        <f t="shared" si="59"/>
        <v>241.3145539906104</v>
      </c>
      <c r="N35" s="177">
        <v>7.1</v>
      </c>
      <c r="O35" s="178">
        <v>15.9</v>
      </c>
      <c r="P35" s="108">
        <f t="shared" si="55"/>
        <v>8.8</v>
      </c>
      <c r="Q35" s="108">
        <f t="shared" si="62"/>
        <v>223.943661971831</v>
      </c>
      <c r="R35" s="178">
        <v>7.1</v>
      </c>
      <c r="S35" s="178">
        <v>15.7</v>
      </c>
      <c r="T35" s="108">
        <f t="shared" si="9"/>
        <v>8.6</v>
      </c>
      <c r="U35" s="108" t="s">
        <v>35</v>
      </c>
      <c r="V35" s="178">
        <v>7.1</v>
      </c>
      <c r="W35" s="178">
        <v>19.8</v>
      </c>
      <c r="X35" s="108">
        <f t="shared" si="24"/>
        <v>12.700000000000001</v>
      </c>
      <c r="Y35" s="98" t="s">
        <v>56</v>
      </c>
      <c r="Z35" s="137">
        <f t="shared" si="45"/>
        <v>21.5</v>
      </c>
      <c r="AA35" s="137">
        <f t="shared" si="25"/>
        <v>398.2</v>
      </c>
      <c r="AB35" s="137">
        <f t="shared" si="26"/>
        <v>376.7</v>
      </c>
      <c r="AC35" s="137">
        <f t="shared" si="63"/>
        <v>1852.093023255814</v>
      </c>
      <c r="AD35" s="178">
        <v>7.1</v>
      </c>
      <c r="AE35" s="178">
        <v>22.7</v>
      </c>
      <c r="AF35" s="108">
        <f t="shared" si="28"/>
        <v>15.6</v>
      </c>
      <c r="AG35" s="140" t="s">
        <v>32</v>
      </c>
      <c r="AH35" s="178">
        <v>7.2</v>
      </c>
      <c r="AI35" s="178">
        <v>22.8</v>
      </c>
      <c r="AJ35" s="108">
        <f t="shared" si="12"/>
        <v>15.600000000000001</v>
      </c>
      <c r="AK35" s="140" t="s">
        <v>32</v>
      </c>
      <c r="AL35" s="178">
        <v>7.2</v>
      </c>
      <c r="AM35" s="178">
        <v>352.7</v>
      </c>
      <c r="AN35" s="108">
        <f t="shared" si="14"/>
        <v>345.5</v>
      </c>
      <c r="AO35" s="108">
        <f>AM35/AL35%</f>
        <v>4898.61111111111</v>
      </c>
      <c r="AP35" s="141">
        <f t="shared" si="71"/>
        <v>64.4</v>
      </c>
      <c r="AQ35" s="142">
        <f t="shared" si="71"/>
        <v>500</v>
      </c>
      <c r="AR35" s="142">
        <f t="shared" si="16"/>
        <v>435.6</v>
      </c>
      <c r="AS35" s="143" t="s">
        <v>35</v>
      </c>
      <c r="AT35" s="136">
        <f t="shared" si="54"/>
        <v>21.6</v>
      </c>
      <c r="AU35" s="137">
        <f t="shared" si="32"/>
        <v>50.4</v>
      </c>
      <c r="AV35" s="137">
        <f t="shared" si="47"/>
        <v>28.799999999999997</v>
      </c>
      <c r="AW35" s="194" t="s">
        <v>35</v>
      </c>
      <c r="AX35" s="179">
        <v>7.2</v>
      </c>
      <c r="AY35" s="178">
        <v>50.4</v>
      </c>
      <c r="AZ35" s="108">
        <f t="shared" si="52"/>
        <v>43.199999999999996</v>
      </c>
      <c r="BA35" s="127">
        <f t="shared" si="48"/>
        <v>699.9999999999999</v>
      </c>
      <c r="BB35" s="179">
        <v>7.2</v>
      </c>
      <c r="BC35" s="178"/>
      <c r="BD35" s="108">
        <f t="shared" si="64"/>
        <v>-7.2</v>
      </c>
      <c r="BE35" s="127"/>
      <c r="BF35" s="177">
        <v>7.2</v>
      </c>
      <c r="BG35" s="178"/>
      <c r="BH35" s="108">
        <f t="shared" si="66"/>
        <v>-7.2</v>
      </c>
      <c r="BI35" s="127"/>
      <c r="BJ35" s="144">
        <f t="shared" si="35"/>
        <v>21.6</v>
      </c>
      <c r="BK35" s="137">
        <f t="shared" si="36"/>
        <v>0</v>
      </c>
      <c r="BL35" s="137">
        <f>BK35-BJ35</f>
        <v>-21.6</v>
      </c>
      <c r="BM35" s="138">
        <f t="shared" si="65"/>
        <v>0</v>
      </c>
      <c r="BN35" s="179">
        <v>7.2</v>
      </c>
      <c r="BO35" s="178"/>
      <c r="BP35" s="98">
        <f t="shared" si="68"/>
        <v>-7.2</v>
      </c>
      <c r="BQ35" s="127"/>
      <c r="BR35" s="179">
        <v>7.2</v>
      </c>
      <c r="BS35" s="178"/>
      <c r="BT35" s="108">
        <f t="shared" si="67"/>
        <v>-7.2</v>
      </c>
      <c r="BU35" s="145">
        <f t="shared" si="69"/>
        <v>0</v>
      </c>
      <c r="BV35" s="178">
        <v>7.2</v>
      </c>
      <c r="BW35" s="178"/>
      <c r="BX35" s="108">
        <f t="shared" si="70"/>
        <v>-7.2</v>
      </c>
      <c r="BY35" s="108">
        <f t="shared" si="61"/>
        <v>0</v>
      </c>
      <c r="BZ35" s="180"/>
      <c r="CA35" s="147">
        <f t="shared" si="42"/>
        <v>500</v>
      </c>
      <c r="CB35" s="147" t="e">
        <f t="shared" si="43"/>
        <v>#DIV/0!</v>
      </c>
    </row>
    <row r="36" spans="1:80" ht="21.75" customHeight="1">
      <c r="A36" s="190" t="s">
        <v>62</v>
      </c>
      <c r="B36" s="129">
        <f t="shared" si="72"/>
        <v>0</v>
      </c>
      <c r="C36" s="130">
        <f t="shared" si="72"/>
        <v>2601.4</v>
      </c>
      <c r="D36" s="131">
        <f t="shared" si="0"/>
        <v>2601.4</v>
      </c>
      <c r="E36" s="132"/>
      <c r="F36" s="133">
        <f t="shared" si="2"/>
        <v>0</v>
      </c>
      <c r="G36" s="134">
        <f t="shared" si="2"/>
        <v>2268</v>
      </c>
      <c r="H36" s="134">
        <f t="shared" si="3"/>
        <v>2268</v>
      </c>
      <c r="I36" s="135"/>
      <c r="J36" s="136">
        <f t="shared" si="49"/>
        <v>0</v>
      </c>
      <c r="K36" s="137">
        <f t="shared" si="50"/>
        <v>1415.8999999999999</v>
      </c>
      <c r="L36" s="137">
        <f t="shared" si="5"/>
        <v>1415.8999999999999</v>
      </c>
      <c r="M36" s="138"/>
      <c r="N36" s="177"/>
      <c r="O36" s="178">
        <v>924.6</v>
      </c>
      <c r="P36" s="98">
        <f t="shared" si="55"/>
        <v>924.6</v>
      </c>
      <c r="Q36" s="108"/>
      <c r="R36" s="178"/>
      <c r="S36" s="178">
        <v>364.5</v>
      </c>
      <c r="T36" s="108">
        <f t="shared" si="9"/>
        <v>364.5</v>
      </c>
      <c r="U36" s="108"/>
      <c r="V36" s="178"/>
      <c r="W36" s="178">
        <v>126.8</v>
      </c>
      <c r="X36" s="108">
        <f t="shared" si="24"/>
        <v>126.8</v>
      </c>
      <c r="Y36" s="108"/>
      <c r="Z36" s="137">
        <f t="shared" si="45"/>
        <v>0</v>
      </c>
      <c r="AA36" s="105">
        <f t="shared" si="25"/>
        <v>852.0999999999999</v>
      </c>
      <c r="AB36" s="137">
        <f t="shared" si="26"/>
        <v>852.0999999999999</v>
      </c>
      <c r="AC36" s="137"/>
      <c r="AD36" s="178"/>
      <c r="AE36" s="178">
        <v>50.7</v>
      </c>
      <c r="AF36" s="108">
        <f t="shared" si="28"/>
        <v>50.7</v>
      </c>
      <c r="AG36" s="108"/>
      <c r="AH36" s="178"/>
      <c r="AI36" s="178">
        <v>454.9</v>
      </c>
      <c r="AJ36" s="108">
        <f t="shared" si="12"/>
        <v>454.9</v>
      </c>
      <c r="AK36" s="108"/>
      <c r="AL36" s="178"/>
      <c r="AM36" s="178">
        <v>346.5</v>
      </c>
      <c r="AN36" s="108">
        <f t="shared" si="14"/>
        <v>346.5</v>
      </c>
      <c r="AO36" s="108"/>
      <c r="AP36" s="141">
        <f t="shared" si="71"/>
        <v>0</v>
      </c>
      <c r="AQ36" s="142">
        <f t="shared" si="71"/>
        <v>2601.4</v>
      </c>
      <c r="AR36" s="142">
        <f t="shared" si="16"/>
        <v>2601.4</v>
      </c>
      <c r="AS36" s="143"/>
      <c r="AT36" s="136">
        <f t="shared" si="54"/>
        <v>0</v>
      </c>
      <c r="AU36" s="137">
        <f t="shared" si="32"/>
        <v>333.4</v>
      </c>
      <c r="AV36" s="137">
        <f t="shared" si="47"/>
        <v>333.4</v>
      </c>
      <c r="AW36" s="194"/>
      <c r="AX36" s="179"/>
      <c r="AY36" s="178">
        <v>331.7</v>
      </c>
      <c r="AZ36" s="108">
        <f t="shared" si="52"/>
        <v>331.7</v>
      </c>
      <c r="BA36" s="127"/>
      <c r="BB36" s="179"/>
      <c r="BC36" s="178">
        <v>1.7</v>
      </c>
      <c r="BD36" s="108">
        <f t="shared" si="64"/>
        <v>1.7</v>
      </c>
      <c r="BE36" s="127"/>
      <c r="BF36" s="177"/>
      <c r="BG36" s="178"/>
      <c r="BH36" s="108">
        <f t="shared" si="66"/>
        <v>0</v>
      </c>
      <c r="BI36" s="127" t="e">
        <f>BG36/BF36%</f>
        <v>#DIV/0!</v>
      </c>
      <c r="BJ36" s="144">
        <f t="shared" si="35"/>
        <v>0</v>
      </c>
      <c r="BK36" s="137">
        <f t="shared" si="36"/>
        <v>0</v>
      </c>
      <c r="BL36" s="137">
        <f>BK36-BJ36</f>
        <v>0</v>
      </c>
      <c r="BM36" s="138" t="e">
        <f t="shared" si="65"/>
        <v>#DIV/0!</v>
      </c>
      <c r="BN36" s="179"/>
      <c r="BO36" s="178"/>
      <c r="BP36" s="98">
        <f t="shared" si="68"/>
        <v>0</v>
      </c>
      <c r="BQ36" s="127"/>
      <c r="BR36" s="179"/>
      <c r="BS36" s="178"/>
      <c r="BT36" s="108">
        <f t="shared" si="67"/>
        <v>0</v>
      </c>
      <c r="BU36" s="145" t="e">
        <f t="shared" si="69"/>
        <v>#DIV/0!</v>
      </c>
      <c r="BV36" s="178"/>
      <c r="BW36" s="178"/>
      <c r="BX36" s="108">
        <f t="shared" si="70"/>
        <v>0</v>
      </c>
      <c r="BY36" s="108" t="e">
        <f t="shared" si="61"/>
        <v>#DIV/0!</v>
      </c>
      <c r="BZ36" s="180"/>
      <c r="CA36" s="147">
        <f t="shared" si="42"/>
        <v>2601.4</v>
      </c>
      <c r="CB36" s="147" t="e">
        <f t="shared" si="43"/>
        <v>#DIV/0!</v>
      </c>
    </row>
    <row r="37" spans="1:80" s="117" customFormat="1" ht="37.5" customHeight="1" thickBot="1">
      <c r="A37" s="191" t="s">
        <v>63</v>
      </c>
      <c r="B37" s="195">
        <f t="shared" si="72"/>
        <v>6396.8</v>
      </c>
      <c r="C37" s="196">
        <f t="shared" si="72"/>
        <v>3846.4000000000005</v>
      </c>
      <c r="D37" s="197">
        <f t="shared" si="0"/>
        <v>-2550.3999999999996</v>
      </c>
      <c r="E37" s="198">
        <f t="shared" si="1"/>
        <v>60.130065032516264</v>
      </c>
      <c r="F37" s="101">
        <f>J37+Z37</f>
        <v>3169.4</v>
      </c>
      <c r="G37" s="102">
        <f>K37+AA37</f>
        <v>3262.6000000000004</v>
      </c>
      <c r="H37" s="102">
        <f>G37-F37</f>
        <v>93.20000000000027</v>
      </c>
      <c r="I37" s="103">
        <f>G37/F37%</f>
        <v>102.94061967564839</v>
      </c>
      <c r="J37" s="120">
        <f t="shared" si="49"/>
        <v>1160</v>
      </c>
      <c r="K37" s="105">
        <f t="shared" si="50"/>
        <v>1330.2</v>
      </c>
      <c r="L37" s="105">
        <f>K37-J37</f>
        <v>170.20000000000005</v>
      </c>
      <c r="M37" s="106">
        <f t="shared" si="59"/>
        <v>114.67241379310346</v>
      </c>
      <c r="N37" s="186">
        <v>150.5</v>
      </c>
      <c r="O37" s="185">
        <v>343.6</v>
      </c>
      <c r="P37" s="98">
        <f t="shared" si="55"/>
        <v>193.10000000000002</v>
      </c>
      <c r="Q37" s="98">
        <f t="shared" si="62"/>
        <v>228.3056478405316</v>
      </c>
      <c r="R37" s="185">
        <v>401.7</v>
      </c>
      <c r="S37" s="185">
        <v>462</v>
      </c>
      <c r="T37" s="98">
        <f t="shared" si="9"/>
        <v>60.30000000000001</v>
      </c>
      <c r="U37" s="98">
        <f>S37/R37%</f>
        <v>115.01120238984318</v>
      </c>
      <c r="V37" s="185">
        <v>607.8</v>
      </c>
      <c r="W37" s="185">
        <v>524.6</v>
      </c>
      <c r="X37" s="98">
        <f t="shared" si="24"/>
        <v>-83.19999999999993</v>
      </c>
      <c r="Y37" s="98">
        <f>W37/V37%</f>
        <v>86.31128660743667</v>
      </c>
      <c r="Z37" s="105">
        <f t="shared" si="45"/>
        <v>2009.4</v>
      </c>
      <c r="AA37" s="105">
        <f t="shared" si="25"/>
        <v>1932.4</v>
      </c>
      <c r="AB37" s="105">
        <f t="shared" si="26"/>
        <v>-77</v>
      </c>
      <c r="AC37" s="105">
        <f t="shared" si="63"/>
        <v>96.16801035134866</v>
      </c>
      <c r="AD37" s="185">
        <v>283.1</v>
      </c>
      <c r="AE37" s="185">
        <v>523.8</v>
      </c>
      <c r="AF37" s="98">
        <f t="shared" si="28"/>
        <v>240.69999999999993</v>
      </c>
      <c r="AG37" s="98">
        <f>AE37/AD37%</f>
        <v>185.02296008477566</v>
      </c>
      <c r="AH37" s="185">
        <v>621.2</v>
      </c>
      <c r="AI37" s="185">
        <v>699.7</v>
      </c>
      <c r="AJ37" s="98">
        <f t="shared" si="12"/>
        <v>78.5</v>
      </c>
      <c r="AK37" s="98">
        <f>AI37/AH37%</f>
        <v>112.63683193818416</v>
      </c>
      <c r="AL37" s="185">
        <v>1105.1</v>
      </c>
      <c r="AM37" s="185">
        <v>708.9</v>
      </c>
      <c r="AN37" s="98">
        <f t="shared" si="14"/>
        <v>-396.19999999999993</v>
      </c>
      <c r="AO37" s="98">
        <f>AM37/AL37%</f>
        <v>64.1480409012759</v>
      </c>
      <c r="AP37" s="109">
        <f t="shared" si="71"/>
        <v>5151.6</v>
      </c>
      <c r="AQ37" s="110">
        <f>K37+AA37+AU37</f>
        <v>3846.4000000000005</v>
      </c>
      <c r="AR37" s="110">
        <f>AQ37-AP37</f>
        <v>-1305.1999999999998</v>
      </c>
      <c r="AS37" s="111">
        <f t="shared" si="60"/>
        <v>74.66418200170821</v>
      </c>
      <c r="AT37" s="120">
        <f t="shared" si="54"/>
        <v>1982.1999999999998</v>
      </c>
      <c r="AU37" s="105">
        <f t="shared" si="32"/>
        <v>583.8</v>
      </c>
      <c r="AV37" s="105">
        <f t="shared" si="47"/>
        <v>-1398.3999999999999</v>
      </c>
      <c r="AW37" s="112">
        <f>AU37/AT37%</f>
        <v>29.452123902734336</v>
      </c>
      <c r="AX37" s="184">
        <v>576.3</v>
      </c>
      <c r="AY37" s="185">
        <v>507.4</v>
      </c>
      <c r="AZ37" s="98">
        <f t="shared" si="52"/>
        <v>-68.89999999999998</v>
      </c>
      <c r="BA37" s="113">
        <f t="shared" si="48"/>
        <v>88.04442130834634</v>
      </c>
      <c r="BB37" s="199">
        <v>929</v>
      </c>
      <c r="BC37" s="200">
        <v>76.4</v>
      </c>
      <c r="BD37" s="201">
        <f>BC37-BB37</f>
        <v>-852.6</v>
      </c>
      <c r="BE37" s="202">
        <f>BC37/BB37%</f>
        <v>8.22389666307858</v>
      </c>
      <c r="BF37" s="203">
        <v>476.9</v>
      </c>
      <c r="BG37" s="200"/>
      <c r="BH37" s="204">
        <f>BG37-BF37</f>
        <v>-476.9</v>
      </c>
      <c r="BI37" s="202">
        <f>BG37/BF37%</f>
        <v>0</v>
      </c>
      <c r="BJ37" s="124">
        <f t="shared" si="35"/>
        <v>1245.2</v>
      </c>
      <c r="BK37" s="105">
        <f t="shared" si="36"/>
        <v>0</v>
      </c>
      <c r="BL37" s="105">
        <f>BK37-BJ37</f>
        <v>-1245.2</v>
      </c>
      <c r="BM37" s="106">
        <f t="shared" si="65"/>
        <v>0</v>
      </c>
      <c r="BN37" s="184">
        <v>698</v>
      </c>
      <c r="BO37" s="185"/>
      <c r="BP37" s="98">
        <f t="shared" si="68"/>
        <v>-698</v>
      </c>
      <c r="BQ37" s="127">
        <f>BO37/BN37%</f>
        <v>0</v>
      </c>
      <c r="BR37" s="184">
        <v>215.9</v>
      </c>
      <c r="BS37" s="185"/>
      <c r="BT37" s="98">
        <f t="shared" si="67"/>
        <v>-215.9</v>
      </c>
      <c r="BU37" s="145">
        <f t="shared" si="69"/>
        <v>0</v>
      </c>
      <c r="BV37" s="185">
        <v>331.3</v>
      </c>
      <c r="BW37" s="185"/>
      <c r="BX37" s="98">
        <f t="shared" si="70"/>
        <v>-331.3</v>
      </c>
      <c r="BY37" s="98">
        <f t="shared" si="61"/>
        <v>0</v>
      </c>
      <c r="BZ37" s="187"/>
      <c r="CA37" s="116">
        <f t="shared" si="42"/>
        <v>3846.4000000000005</v>
      </c>
      <c r="CB37" s="116" t="e">
        <f t="shared" si="43"/>
        <v>#DIV/0!</v>
      </c>
    </row>
    <row r="38" spans="1:80" s="231" customFormat="1" ht="24" customHeight="1" hidden="1" thickBot="1">
      <c r="A38" s="205" t="s">
        <v>64</v>
      </c>
      <c r="B38" s="206">
        <f t="shared" si="72"/>
        <v>0</v>
      </c>
      <c r="C38" s="207">
        <f t="shared" si="72"/>
        <v>0</v>
      </c>
      <c r="D38" s="208">
        <f t="shared" si="0"/>
        <v>0</v>
      </c>
      <c r="E38" s="209"/>
      <c r="F38" s="210">
        <f>J38+Z38</f>
        <v>0</v>
      </c>
      <c r="G38" s="211">
        <f>K38+AA38</f>
        <v>0</v>
      </c>
      <c r="H38" s="211">
        <f>G38-F38</f>
        <v>0</v>
      </c>
      <c r="I38" s="212"/>
      <c r="J38" s="213">
        <f t="shared" si="49"/>
        <v>0</v>
      </c>
      <c r="K38" s="214">
        <f t="shared" si="50"/>
        <v>0</v>
      </c>
      <c r="L38" s="214">
        <f>K38-J38</f>
        <v>0</v>
      </c>
      <c r="M38" s="215"/>
      <c r="N38" s="203"/>
      <c r="O38" s="200"/>
      <c r="P38" s="201">
        <f>O38-N38</f>
        <v>0</v>
      </c>
      <c r="Q38" s="216"/>
      <c r="R38" s="200"/>
      <c r="S38" s="200"/>
      <c r="T38" s="201">
        <f>S38-R38</f>
        <v>0</v>
      </c>
      <c r="U38" s="204"/>
      <c r="V38" s="200"/>
      <c r="W38" s="200"/>
      <c r="X38" s="204">
        <f>W38-V38</f>
        <v>0</v>
      </c>
      <c r="Y38" s="204"/>
      <c r="Z38" s="214">
        <f t="shared" si="45"/>
        <v>0</v>
      </c>
      <c r="AA38" s="214">
        <f t="shared" si="25"/>
        <v>0</v>
      </c>
      <c r="AB38" s="214">
        <f t="shared" si="26"/>
        <v>0</v>
      </c>
      <c r="AC38" s="214"/>
      <c r="AD38" s="200"/>
      <c r="AE38" s="200"/>
      <c r="AF38" s="201">
        <f>AE38-AD38</f>
        <v>0</v>
      </c>
      <c r="AG38" s="204"/>
      <c r="AH38" s="200"/>
      <c r="AI38" s="200"/>
      <c r="AJ38" s="201">
        <f>AI38-AH38</f>
        <v>0</v>
      </c>
      <c r="AK38" s="204"/>
      <c r="AL38" s="185"/>
      <c r="AM38" s="185"/>
      <c r="AN38" s="98">
        <f>AM38-AL38</f>
        <v>0</v>
      </c>
      <c r="AO38" s="108"/>
      <c r="AP38" s="217">
        <f t="shared" si="71"/>
        <v>0</v>
      </c>
      <c r="AQ38" s="218">
        <f>K38+AA38+AU38</f>
        <v>0</v>
      </c>
      <c r="AR38" s="218">
        <f>AQ38-AP38</f>
        <v>0</v>
      </c>
      <c r="AS38" s="219"/>
      <c r="AT38" s="220">
        <f t="shared" si="54"/>
        <v>0</v>
      </c>
      <c r="AU38" s="221">
        <f t="shared" si="32"/>
        <v>0</v>
      </c>
      <c r="AV38" s="221">
        <f t="shared" si="47"/>
        <v>0</v>
      </c>
      <c r="AW38" s="222"/>
      <c r="AX38" s="223"/>
      <c r="AY38" s="224"/>
      <c r="AZ38" s="225">
        <f>AY38-AX38</f>
        <v>0</v>
      </c>
      <c r="BA38" s="226"/>
      <c r="BB38" s="223"/>
      <c r="BC38" s="224"/>
      <c r="BD38" s="225">
        <f>BC38-BB38</f>
        <v>0</v>
      </c>
      <c r="BE38" s="227"/>
      <c r="BF38" s="199"/>
      <c r="BG38" s="200"/>
      <c r="BH38" s="201">
        <f>BG38-BF38</f>
        <v>0</v>
      </c>
      <c r="BI38" s="228"/>
      <c r="BJ38" s="229">
        <f t="shared" si="35"/>
        <v>0</v>
      </c>
      <c r="BK38" s="214">
        <f t="shared" si="36"/>
        <v>0</v>
      </c>
      <c r="BL38" s="214">
        <f>BK38-BJ38</f>
        <v>0</v>
      </c>
      <c r="BM38" s="215"/>
      <c r="BN38" s="199"/>
      <c r="BO38" s="200"/>
      <c r="BP38" s="201">
        <f t="shared" si="68"/>
        <v>0</v>
      </c>
      <c r="BQ38" s="127"/>
      <c r="BR38" s="199"/>
      <c r="BS38" s="200"/>
      <c r="BT38" s="201">
        <f>BS38-BR38</f>
        <v>0</v>
      </c>
      <c r="BU38" s="230"/>
      <c r="BV38" s="185"/>
      <c r="BW38" s="185"/>
      <c r="BX38" s="98">
        <f t="shared" si="70"/>
        <v>0</v>
      </c>
      <c r="BY38" s="108"/>
      <c r="BZ38" s="187"/>
      <c r="CA38" s="147">
        <f t="shared" si="42"/>
        <v>0</v>
      </c>
      <c r="CB38" s="147" t="e">
        <f t="shared" si="43"/>
        <v>#DIV/0!</v>
      </c>
    </row>
    <row r="39" spans="1:69" ht="20.25">
      <c r="A39" s="232"/>
      <c r="B39" s="233"/>
      <c r="C39" s="234"/>
      <c r="D39" s="233"/>
      <c r="E39" s="233"/>
      <c r="F39" s="233"/>
      <c r="G39" s="233"/>
      <c r="H39" s="233"/>
      <c r="I39" s="233"/>
      <c r="J39" s="233"/>
      <c r="K39" s="233"/>
      <c r="L39" s="233"/>
      <c r="M39" s="235"/>
      <c r="N39" s="236"/>
      <c r="O39" s="236"/>
      <c r="P39" s="236"/>
      <c r="Q39" s="237"/>
      <c r="R39" s="236"/>
      <c r="S39" s="236"/>
      <c r="T39" s="236"/>
      <c r="U39" s="238"/>
      <c r="V39" s="236"/>
      <c r="W39" s="236" t="s">
        <v>65</v>
      </c>
      <c r="X39" s="236"/>
      <c r="Y39" s="239"/>
      <c r="Z39" s="233"/>
      <c r="AA39" s="233"/>
      <c r="AB39" s="233"/>
      <c r="AC39" s="233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3"/>
      <c r="AU39" s="233"/>
      <c r="AV39" s="233"/>
      <c r="AW39" s="240"/>
      <c r="AX39" s="234"/>
      <c r="AY39" s="234"/>
      <c r="AZ39" s="234"/>
      <c r="BA39" s="234"/>
      <c r="BB39" s="234"/>
      <c r="BC39" s="234" t="s">
        <v>65</v>
      </c>
      <c r="BD39" s="234"/>
      <c r="BE39" s="234"/>
      <c r="BF39" s="234"/>
      <c r="BG39" s="234"/>
      <c r="BH39" s="234"/>
      <c r="BI39" s="234"/>
      <c r="BJ39" s="234"/>
      <c r="BK39" s="233"/>
      <c r="BL39" s="233"/>
      <c r="BM39" s="233"/>
      <c r="BN39" s="234"/>
      <c r="BO39" s="234"/>
      <c r="BP39" s="234"/>
      <c r="BQ39" s="234"/>
    </row>
    <row r="40" spans="2:69" ht="20.25">
      <c r="B40" s="233"/>
      <c r="C40" s="234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4"/>
      <c r="O40" s="234"/>
      <c r="P40" s="234"/>
      <c r="R40" s="234"/>
      <c r="S40" s="234"/>
      <c r="T40" s="234"/>
      <c r="V40" s="234"/>
      <c r="W40" s="234"/>
      <c r="X40" s="234"/>
      <c r="Z40" s="233"/>
      <c r="AA40" s="233"/>
      <c r="AB40" s="233"/>
      <c r="AC40" s="233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3"/>
      <c r="AU40" s="233"/>
      <c r="AV40" s="233"/>
      <c r="AW40" s="240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3"/>
      <c r="BL40" s="233"/>
      <c r="BM40" s="233"/>
      <c r="BN40" s="234"/>
      <c r="BO40" s="234"/>
      <c r="BP40" s="234"/>
      <c r="BQ40" s="234"/>
    </row>
    <row r="41" spans="2:69" ht="20.25">
      <c r="B41" s="233"/>
      <c r="C41" s="242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4"/>
      <c r="O41" s="234"/>
      <c r="P41" s="234"/>
      <c r="R41" s="234"/>
      <c r="S41" s="234"/>
      <c r="T41" s="234"/>
      <c r="V41" s="234"/>
      <c r="W41" s="234"/>
      <c r="X41" s="234"/>
      <c r="Z41" s="233"/>
      <c r="AA41" s="233"/>
      <c r="AB41" s="233"/>
      <c r="AC41" s="233"/>
      <c r="AD41" s="234"/>
      <c r="AE41" s="243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3"/>
      <c r="AU41" s="233"/>
      <c r="AV41" s="233"/>
      <c r="AW41" s="240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3"/>
      <c r="BL41" s="233"/>
      <c r="BM41" s="233"/>
      <c r="BN41" s="234"/>
      <c r="BO41" s="234"/>
      <c r="BP41" s="234"/>
      <c r="BQ41" s="234"/>
    </row>
    <row r="42" spans="2:69" ht="20.25">
      <c r="B42" s="233"/>
      <c r="C42" s="242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4"/>
      <c r="O42" s="234"/>
      <c r="P42" s="234"/>
      <c r="R42" s="234"/>
      <c r="S42" s="234"/>
      <c r="T42" s="234"/>
      <c r="V42" s="234"/>
      <c r="W42" s="234"/>
      <c r="X42" s="234"/>
      <c r="Z42" s="233"/>
      <c r="AA42" s="233"/>
      <c r="AB42" s="233"/>
      <c r="AC42" s="233"/>
      <c r="AD42" s="234"/>
      <c r="AE42" s="243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3"/>
      <c r="AU42" s="233"/>
      <c r="AV42" s="233"/>
      <c r="AW42" s="240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3"/>
      <c r="BL42" s="233"/>
      <c r="BM42" s="233"/>
      <c r="BN42" s="234"/>
      <c r="BO42" s="234"/>
      <c r="BP42" s="234"/>
      <c r="BQ42" s="234"/>
    </row>
    <row r="43" spans="2:69" ht="20.25">
      <c r="B43" s="233"/>
      <c r="C43" s="242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4"/>
      <c r="O43" s="234"/>
      <c r="P43" s="234"/>
      <c r="R43" s="234"/>
      <c r="S43" s="234"/>
      <c r="T43" s="234"/>
      <c r="V43" s="234"/>
      <c r="W43" s="234"/>
      <c r="X43" s="234"/>
      <c r="Z43" s="233"/>
      <c r="AA43" s="233"/>
      <c r="AB43" s="233"/>
      <c r="AC43" s="233"/>
      <c r="AD43" s="234"/>
      <c r="AE43" s="243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3"/>
      <c r="AU43" s="233"/>
      <c r="AV43" s="233"/>
      <c r="AW43" s="240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3"/>
      <c r="BL43" s="233"/>
      <c r="BM43" s="233"/>
      <c r="BN43" s="234"/>
      <c r="BO43" s="234"/>
      <c r="BP43" s="234"/>
      <c r="BQ43" s="234"/>
    </row>
    <row r="44" spans="2:69" ht="20.25">
      <c r="B44" s="233"/>
      <c r="C44" s="234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4"/>
      <c r="O44" s="234"/>
      <c r="P44" s="234"/>
      <c r="R44" s="234"/>
      <c r="S44" s="234"/>
      <c r="T44" s="234"/>
      <c r="V44" s="234"/>
      <c r="W44" s="234"/>
      <c r="X44" s="234"/>
      <c r="Z44" s="233"/>
      <c r="AA44" s="233"/>
      <c r="AB44" s="233"/>
      <c r="AC44" s="233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3"/>
      <c r="AU44" s="233"/>
      <c r="AV44" s="233"/>
      <c r="AW44" s="240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3"/>
      <c r="BL44" s="233"/>
      <c r="BM44" s="233"/>
      <c r="BN44" s="234"/>
      <c r="BO44" s="234"/>
      <c r="BP44" s="234"/>
      <c r="BQ44" s="234"/>
    </row>
    <row r="45" spans="2:69" ht="20.25">
      <c r="B45" s="233"/>
      <c r="C45" s="234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4"/>
      <c r="O45" s="234"/>
      <c r="P45" s="234"/>
      <c r="R45" s="234"/>
      <c r="S45" s="234"/>
      <c r="T45" s="234"/>
      <c r="V45" s="234"/>
      <c r="W45" s="234"/>
      <c r="X45" s="234"/>
      <c r="Z45" s="233"/>
      <c r="AA45" s="233"/>
      <c r="AB45" s="233"/>
      <c r="AC45" s="233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3"/>
      <c r="AU45" s="233"/>
      <c r="AV45" s="233"/>
      <c r="AW45" s="240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3"/>
      <c r="BL45" s="233"/>
      <c r="BM45" s="233"/>
      <c r="BN45" s="234"/>
      <c r="BO45" s="234"/>
      <c r="BP45" s="234"/>
      <c r="BQ45" s="234"/>
    </row>
    <row r="46" spans="2:69" ht="20.25">
      <c r="B46" s="233"/>
      <c r="C46" s="234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4"/>
      <c r="O46" s="234"/>
      <c r="P46" s="234"/>
      <c r="R46" s="234"/>
      <c r="S46" s="234"/>
      <c r="T46" s="234"/>
      <c r="V46" s="234"/>
      <c r="W46" s="234"/>
      <c r="X46" s="234"/>
      <c r="Z46" s="233"/>
      <c r="AA46" s="233"/>
      <c r="AB46" s="233"/>
      <c r="AC46" s="233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3"/>
      <c r="AU46" s="233"/>
      <c r="AV46" s="233"/>
      <c r="AW46" s="240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3"/>
      <c r="BL46" s="233"/>
      <c r="BM46" s="233"/>
      <c r="BN46" s="234"/>
      <c r="BO46" s="234"/>
      <c r="BP46" s="234"/>
      <c r="BQ46" s="234"/>
    </row>
    <row r="47" spans="2:69" ht="20.25">
      <c r="B47" s="233"/>
      <c r="C47" s="234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4"/>
      <c r="O47" s="234"/>
      <c r="P47" s="234"/>
      <c r="R47" s="234"/>
      <c r="S47" s="234"/>
      <c r="T47" s="234"/>
      <c r="V47" s="234"/>
      <c r="W47" s="234"/>
      <c r="X47" s="234"/>
      <c r="Z47" s="233"/>
      <c r="AA47" s="233"/>
      <c r="AB47" s="233"/>
      <c r="AC47" s="233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3"/>
      <c r="AU47" s="233"/>
      <c r="AV47" s="233"/>
      <c r="AW47" s="240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3"/>
      <c r="BL47" s="233"/>
      <c r="BM47" s="233"/>
      <c r="BN47" s="234"/>
      <c r="BO47" s="234"/>
      <c r="BP47" s="234"/>
      <c r="BQ47" s="234"/>
    </row>
    <row r="48" spans="2:69" ht="20.25">
      <c r="B48" s="233"/>
      <c r="C48" s="234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4"/>
      <c r="O48" s="234"/>
      <c r="P48" s="234"/>
      <c r="R48" s="234"/>
      <c r="S48" s="234"/>
      <c r="T48" s="234"/>
      <c r="V48" s="234"/>
      <c r="W48" s="234"/>
      <c r="X48" s="234"/>
      <c r="Z48" s="233"/>
      <c r="AA48" s="233"/>
      <c r="AB48" s="233"/>
      <c r="AC48" s="233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3"/>
      <c r="AU48" s="233"/>
      <c r="AV48" s="233"/>
      <c r="AW48" s="240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3"/>
      <c r="BL48" s="233"/>
      <c r="BM48" s="233"/>
      <c r="BN48" s="234"/>
      <c r="BO48" s="234"/>
      <c r="BP48" s="234"/>
      <c r="BQ48" s="234"/>
    </row>
    <row r="49" spans="2:69" ht="20.25">
      <c r="B49" s="233"/>
      <c r="C49" s="234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4"/>
      <c r="O49" s="234"/>
      <c r="P49" s="234"/>
      <c r="R49" s="234"/>
      <c r="S49" s="234"/>
      <c r="T49" s="234"/>
      <c r="V49" s="234"/>
      <c r="W49" s="234"/>
      <c r="X49" s="234"/>
      <c r="Z49" s="233"/>
      <c r="AA49" s="233"/>
      <c r="AB49" s="233"/>
      <c r="AC49" s="233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3"/>
      <c r="AU49" s="233"/>
      <c r="AV49" s="233"/>
      <c r="AW49" s="240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3"/>
      <c r="BL49" s="233"/>
      <c r="BM49" s="233"/>
      <c r="BN49" s="234"/>
      <c r="BO49" s="234"/>
      <c r="BP49" s="234"/>
      <c r="BQ49" s="234"/>
    </row>
    <row r="50" spans="2:69" ht="20.25">
      <c r="B50" s="233"/>
      <c r="C50" s="234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4"/>
      <c r="O50" s="234"/>
      <c r="P50" s="234"/>
      <c r="R50" s="234"/>
      <c r="S50" s="234"/>
      <c r="T50" s="234"/>
      <c r="V50" s="234"/>
      <c r="W50" s="234"/>
      <c r="X50" s="234"/>
      <c r="Z50" s="233"/>
      <c r="AA50" s="233"/>
      <c r="AB50" s="233"/>
      <c r="AC50" s="233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3"/>
      <c r="AU50" s="233"/>
      <c r="AV50" s="233"/>
      <c r="AW50" s="240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3"/>
      <c r="BL50" s="233"/>
      <c r="BM50" s="233"/>
      <c r="BN50" s="234"/>
      <c r="BO50" s="234"/>
      <c r="BP50" s="234"/>
      <c r="BQ50" s="234"/>
    </row>
    <row r="51" spans="2:69" ht="20.25">
      <c r="B51" s="233"/>
      <c r="C51" s="234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4"/>
      <c r="O51" s="234"/>
      <c r="P51" s="234"/>
      <c r="R51" s="234"/>
      <c r="S51" s="234"/>
      <c r="T51" s="234"/>
      <c r="V51" s="234"/>
      <c r="W51" s="234"/>
      <c r="X51" s="234"/>
      <c r="Z51" s="233"/>
      <c r="AA51" s="233"/>
      <c r="AB51" s="233"/>
      <c r="AC51" s="233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3"/>
      <c r="AU51" s="233"/>
      <c r="AV51" s="233"/>
      <c r="AW51" s="240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3"/>
      <c r="BL51" s="233"/>
      <c r="BM51" s="233"/>
      <c r="BN51" s="234"/>
      <c r="BO51" s="234"/>
      <c r="BP51" s="234"/>
      <c r="BQ51" s="234"/>
    </row>
    <row r="52" spans="2:69" ht="20.25">
      <c r="B52" s="233"/>
      <c r="C52" s="234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4"/>
      <c r="O52" s="234"/>
      <c r="P52" s="234"/>
      <c r="R52" s="234"/>
      <c r="S52" s="234"/>
      <c r="T52" s="234"/>
      <c r="V52" s="234"/>
      <c r="W52" s="234"/>
      <c r="X52" s="234"/>
      <c r="Z52" s="233"/>
      <c r="AA52" s="233"/>
      <c r="AB52" s="233"/>
      <c r="AC52" s="233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3"/>
      <c r="AU52" s="233"/>
      <c r="AV52" s="233"/>
      <c r="AW52" s="240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3"/>
      <c r="BL52" s="233"/>
      <c r="BM52" s="233"/>
      <c r="BN52" s="234"/>
      <c r="BO52" s="234"/>
      <c r="BP52" s="234"/>
      <c r="BQ52" s="234"/>
    </row>
    <row r="53" spans="1:80" s="2" customFormat="1" ht="20.25">
      <c r="A53" s="241"/>
      <c r="B53" s="233"/>
      <c r="C53" s="234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4"/>
      <c r="O53" s="234"/>
      <c r="P53" s="234"/>
      <c r="Q53" s="3"/>
      <c r="R53" s="234"/>
      <c r="S53" s="234"/>
      <c r="T53" s="234"/>
      <c r="V53" s="234"/>
      <c r="W53" s="234"/>
      <c r="X53" s="234"/>
      <c r="Y53" s="4"/>
      <c r="Z53" s="233"/>
      <c r="AA53" s="233"/>
      <c r="AB53" s="233"/>
      <c r="AC53" s="233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3"/>
      <c r="AU53" s="233"/>
      <c r="AV53" s="233"/>
      <c r="AW53" s="240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3"/>
      <c r="BL53" s="233"/>
      <c r="BM53" s="233"/>
      <c r="BN53" s="234"/>
      <c r="BO53" s="234"/>
      <c r="BP53" s="234"/>
      <c r="BQ53" s="234"/>
      <c r="BZ53" s="148"/>
      <c r="CA53" s="148"/>
      <c r="CB53" s="148"/>
    </row>
    <row r="54" spans="1:80" s="2" customFormat="1" ht="20.25">
      <c r="A54" s="241"/>
      <c r="B54" s="233"/>
      <c r="C54" s="234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4"/>
      <c r="O54" s="234"/>
      <c r="P54" s="234"/>
      <c r="Q54" s="3"/>
      <c r="R54" s="234"/>
      <c r="S54" s="234"/>
      <c r="T54" s="234"/>
      <c r="V54" s="234"/>
      <c r="W54" s="234"/>
      <c r="X54" s="234"/>
      <c r="Y54" s="4"/>
      <c r="Z54" s="233"/>
      <c r="AA54" s="233"/>
      <c r="AB54" s="233"/>
      <c r="AC54" s="233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3"/>
      <c r="AU54" s="233"/>
      <c r="AV54" s="233"/>
      <c r="AW54" s="240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3"/>
      <c r="BL54" s="233"/>
      <c r="BM54" s="233"/>
      <c r="BN54" s="234"/>
      <c r="BO54" s="234"/>
      <c r="BP54" s="234"/>
      <c r="BQ54" s="234"/>
      <c r="BZ54" s="148"/>
      <c r="CA54" s="148"/>
      <c r="CB54" s="148"/>
    </row>
    <row r="55" spans="1:80" s="2" customFormat="1" ht="20.25">
      <c r="A55" s="241"/>
      <c r="B55" s="233"/>
      <c r="C55" s="234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4"/>
      <c r="O55" s="234"/>
      <c r="P55" s="234"/>
      <c r="Q55" s="3"/>
      <c r="R55" s="234"/>
      <c r="S55" s="234"/>
      <c r="T55" s="234"/>
      <c r="V55" s="234"/>
      <c r="W55" s="234"/>
      <c r="X55" s="234"/>
      <c r="Y55" s="4"/>
      <c r="Z55" s="233"/>
      <c r="AA55" s="233"/>
      <c r="AB55" s="233"/>
      <c r="AC55" s="233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3"/>
      <c r="AU55" s="233"/>
      <c r="AV55" s="233"/>
      <c r="AW55" s="240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3"/>
      <c r="BL55" s="233"/>
      <c r="BM55" s="233"/>
      <c r="BN55" s="234"/>
      <c r="BO55" s="234"/>
      <c r="BP55" s="234"/>
      <c r="BQ55" s="234"/>
      <c r="BZ55" s="148"/>
      <c r="CA55" s="148"/>
      <c r="CB55" s="148"/>
    </row>
    <row r="56" spans="1:80" s="2" customFormat="1" ht="20.25">
      <c r="A56" s="241"/>
      <c r="B56" s="233"/>
      <c r="C56" s="234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4"/>
      <c r="O56" s="234"/>
      <c r="P56" s="234"/>
      <c r="Q56" s="3"/>
      <c r="R56" s="234"/>
      <c r="S56" s="234"/>
      <c r="T56" s="234"/>
      <c r="V56" s="234"/>
      <c r="W56" s="234"/>
      <c r="X56" s="234"/>
      <c r="Y56" s="4"/>
      <c r="Z56" s="233"/>
      <c r="AA56" s="233"/>
      <c r="AB56" s="233"/>
      <c r="AC56" s="233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3"/>
      <c r="AU56" s="233"/>
      <c r="AV56" s="233"/>
      <c r="AW56" s="240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3"/>
      <c r="BL56" s="233"/>
      <c r="BM56" s="233"/>
      <c r="BN56" s="234"/>
      <c r="BO56" s="234"/>
      <c r="BP56" s="234"/>
      <c r="BQ56" s="234"/>
      <c r="BZ56" s="148"/>
      <c r="CA56" s="148"/>
      <c r="CB56" s="148"/>
    </row>
    <row r="57" spans="1:80" s="2" customFormat="1" ht="20.25">
      <c r="A57" s="241"/>
      <c r="B57" s="233"/>
      <c r="C57" s="234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4"/>
      <c r="O57" s="234"/>
      <c r="P57" s="234"/>
      <c r="Q57" s="3"/>
      <c r="R57" s="234"/>
      <c r="S57" s="234"/>
      <c r="T57" s="234"/>
      <c r="V57" s="234"/>
      <c r="W57" s="234"/>
      <c r="X57" s="234"/>
      <c r="Y57" s="4"/>
      <c r="Z57" s="233"/>
      <c r="AA57" s="233"/>
      <c r="AB57" s="233"/>
      <c r="AC57" s="233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3"/>
      <c r="AU57" s="233"/>
      <c r="AV57" s="233"/>
      <c r="AW57" s="240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3"/>
      <c r="BL57" s="233"/>
      <c r="BM57" s="233"/>
      <c r="BN57" s="234"/>
      <c r="BO57" s="234"/>
      <c r="BP57" s="234"/>
      <c r="BQ57" s="234"/>
      <c r="BZ57" s="148"/>
      <c r="CA57" s="148"/>
      <c r="CB57" s="148"/>
    </row>
    <row r="58" spans="1:80" s="2" customFormat="1" ht="20.25">
      <c r="A58" s="241"/>
      <c r="B58" s="233"/>
      <c r="C58" s="234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4"/>
      <c r="O58" s="234"/>
      <c r="P58" s="234"/>
      <c r="Q58" s="3"/>
      <c r="R58" s="234"/>
      <c r="S58" s="234"/>
      <c r="T58" s="234"/>
      <c r="V58" s="234"/>
      <c r="W58" s="234"/>
      <c r="X58" s="234"/>
      <c r="Y58" s="4"/>
      <c r="Z58" s="233"/>
      <c r="AA58" s="233"/>
      <c r="AB58" s="233"/>
      <c r="AC58" s="233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3"/>
      <c r="AU58" s="233"/>
      <c r="AV58" s="233"/>
      <c r="AW58" s="240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3"/>
      <c r="BL58" s="233"/>
      <c r="BM58" s="233"/>
      <c r="BN58" s="234"/>
      <c r="BO58" s="234"/>
      <c r="BP58" s="234"/>
      <c r="BQ58" s="234"/>
      <c r="BZ58" s="148"/>
      <c r="CA58" s="148"/>
      <c r="CB58" s="148"/>
    </row>
    <row r="59" spans="1:80" s="2" customFormat="1" ht="20.25">
      <c r="A59" s="241"/>
      <c r="B59" s="233"/>
      <c r="C59" s="234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4"/>
      <c r="O59" s="234"/>
      <c r="P59" s="234"/>
      <c r="Q59" s="3"/>
      <c r="R59" s="234"/>
      <c r="S59" s="234"/>
      <c r="T59" s="234"/>
      <c r="V59" s="234"/>
      <c r="W59" s="234"/>
      <c r="X59" s="234"/>
      <c r="Y59" s="4"/>
      <c r="Z59" s="233"/>
      <c r="AA59" s="233"/>
      <c r="AB59" s="233"/>
      <c r="AC59" s="233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3"/>
      <c r="AU59" s="233"/>
      <c r="AV59" s="233"/>
      <c r="AW59" s="240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3"/>
      <c r="BL59" s="233"/>
      <c r="BM59" s="233"/>
      <c r="BN59" s="234"/>
      <c r="BO59" s="234"/>
      <c r="BP59" s="234"/>
      <c r="BQ59" s="234"/>
      <c r="BZ59" s="148"/>
      <c r="CA59" s="148"/>
      <c r="CB59" s="148"/>
    </row>
  </sheetData>
  <sheetProtection/>
  <mergeCells count="80">
    <mergeCell ref="BT3:BU3"/>
    <mergeCell ref="BV3:BV4"/>
    <mergeCell ref="BW3:BW4"/>
    <mergeCell ref="BX3:BY3"/>
    <mergeCell ref="BZ3:BZ4"/>
    <mergeCell ref="CA3:CB3"/>
    <mergeCell ref="BL3:BM3"/>
    <mergeCell ref="BN3:BN4"/>
    <mergeCell ref="BO3:BO4"/>
    <mergeCell ref="BP3:BQ3"/>
    <mergeCell ref="BR3:BR4"/>
    <mergeCell ref="BS3:BS4"/>
    <mergeCell ref="BD3:BE3"/>
    <mergeCell ref="BF3:BF4"/>
    <mergeCell ref="BG3:BG4"/>
    <mergeCell ref="BH3:BI3"/>
    <mergeCell ref="BJ3:BJ4"/>
    <mergeCell ref="BK3:BK4"/>
    <mergeCell ref="AV3:AW3"/>
    <mergeCell ref="AX3:AX4"/>
    <mergeCell ref="AY3:AY4"/>
    <mergeCell ref="AZ3:BA3"/>
    <mergeCell ref="BB3:BB4"/>
    <mergeCell ref="BC3:BC4"/>
    <mergeCell ref="AN3:AO3"/>
    <mergeCell ref="AP3:AP4"/>
    <mergeCell ref="AQ3:AQ4"/>
    <mergeCell ref="AR3:AS3"/>
    <mergeCell ref="AT3:AT4"/>
    <mergeCell ref="AU3:AU4"/>
    <mergeCell ref="AF3:AG3"/>
    <mergeCell ref="AH3:AH4"/>
    <mergeCell ref="AI3:AI4"/>
    <mergeCell ref="AJ3:AK3"/>
    <mergeCell ref="AL3:AL4"/>
    <mergeCell ref="AM3:AM4"/>
    <mergeCell ref="X3:Y3"/>
    <mergeCell ref="Z3:Z4"/>
    <mergeCell ref="AA3:AA4"/>
    <mergeCell ref="AB3:AC3"/>
    <mergeCell ref="AD3:AD4"/>
    <mergeCell ref="AE3:AE4"/>
    <mergeCell ref="P3:Q3"/>
    <mergeCell ref="R3:R4"/>
    <mergeCell ref="S3:S4"/>
    <mergeCell ref="T3:U3"/>
    <mergeCell ref="V3:V4"/>
    <mergeCell ref="W3:W4"/>
    <mergeCell ref="BR2:BU2"/>
    <mergeCell ref="BV2:BY2"/>
    <mergeCell ref="BZ2:CB2"/>
    <mergeCell ref="B3:B4"/>
    <mergeCell ref="C3:C4"/>
    <mergeCell ref="D3:E3"/>
    <mergeCell ref="F3:F4"/>
    <mergeCell ref="G3:G4"/>
    <mergeCell ref="H3:I3"/>
    <mergeCell ref="J3:J4"/>
    <mergeCell ref="AT2:AW2"/>
    <mergeCell ref="AX2:BA2"/>
    <mergeCell ref="BB2:BE2"/>
    <mergeCell ref="BF2:BI2"/>
    <mergeCell ref="BJ2:BM2"/>
    <mergeCell ref="BN2:BQ2"/>
    <mergeCell ref="V2:Y2"/>
    <mergeCell ref="Z2:AC2"/>
    <mergeCell ref="AD2:AG2"/>
    <mergeCell ref="AH2:AK2"/>
    <mergeCell ref="AL2:AO2"/>
    <mergeCell ref="AP2:AS2"/>
    <mergeCell ref="A2:A4"/>
    <mergeCell ref="B2:E2"/>
    <mergeCell ref="F2:I2"/>
    <mergeCell ref="J2:M2"/>
    <mergeCell ref="N2:Q2"/>
    <mergeCell ref="R2:U2"/>
    <mergeCell ref="K3:K4"/>
    <mergeCell ref="L3:M3"/>
    <mergeCell ref="N3:N4"/>
    <mergeCell ref="O3:O4"/>
  </mergeCells>
  <printOptions/>
  <pageMargins left="0.1968503937007874" right="0.1968503937007874" top="0.31496062992125984" bottom="0.1968503937007874" header="0.1968503937007874" footer="0.1968503937007874"/>
  <pageSetup fitToHeight="0" horizontalDpi="600" verticalDpi="600" orientation="landscape" paperSize="9" scale="59" r:id="rId1"/>
  <rowBreaks count="1" manualBreakCount="1">
    <brk id="37" max="7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46"/>
  <sheetViews>
    <sheetView showZeros="0" zoomScalePageLayoutView="0" workbookViewId="0" topLeftCell="A2">
      <pane xSplit="2" ySplit="7" topLeftCell="BQ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CD32" sqref="CD32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9.75390625" style="0" customWidth="1"/>
    <col min="7" max="8" width="7.125" style="0" customWidth="1"/>
    <col min="9" max="9" width="10.00390625" style="0" customWidth="1"/>
    <col min="10" max="10" width="10.125" style="0" customWidth="1"/>
    <col min="11" max="11" width="9.375" style="0" bestFit="1" customWidth="1"/>
    <col min="12" max="12" width="9.25390625" style="0" customWidth="1"/>
    <col min="13" max="14" width="7.12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00390625" style="0" customWidth="1"/>
    <col min="19" max="20" width="7.125" style="0" customWidth="1"/>
    <col min="21" max="21" width="10.00390625" style="0" customWidth="1"/>
    <col min="22" max="22" width="10.25390625" style="0" customWidth="1"/>
    <col min="24" max="24" width="8.875" style="0" customWidth="1"/>
    <col min="25" max="26" width="7.125" style="0" customWidth="1"/>
    <col min="27" max="27" width="10.00390625" style="0" customWidth="1"/>
    <col min="28" max="30" width="9.00390625" style="0" customWidth="1"/>
    <col min="31" max="32" width="7.12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9.375" style="0" customWidth="1"/>
    <col min="37" max="38" width="7.125" style="0" customWidth="1"/>
    <col min="39" max="41" width="9.375" style="0" customWidth="1"/>
    <col min="42" max="42" width="8.75390625" style="0" customWidth="1"/>
    <col min="43" max="44" width="7.12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8.75390625" style="0" customWidth="1"/>
    <col min="49" max="50" width="7.125" style="0" customWidth="1"/>
    <col min="51" max="51" width="10.00390625" style="0" customWidth="1"/>
    <col min="52" max="54" width="8.875" style="0" customWidth="1"/>
    <col min="55" max="56" width="7.125" style="0" customWidth="1"/>
    <col min="57" max="57" width="9.875" style="0" customWidth="1"/>
    <col min="58" max="59" width="9.00390625" style="0" customWidth="1"/>
    <col min="60" max="60" width="9.25390625" style="0" customWidth="1"/>
    <col min="61" max="62" width="7.125" style="0" customWidth="1"/>
    <col min="63" max="63" width="10.00390625" style="0" customWidth="1"/>
    <col min="64" max="66" width="9.375" style="0" customWidth="1"/>
    <col min="67" max="68" width="7.125" style="0" customWidth="1"/>
    <col min="69" max="69" width="10.00390625" style="0" customWidth="1"/>
    <col min="70" max="72" width="9.00390625" style="0" customWidth="1"/>
    <col min="73" max="74" width="7.125" style="0" customWidth="1"/>
    <col min="75" max="78" width="10.00390625" style="0" customWidth="1"/>
    <col min="79" max="80" width="7.125" style="0" customWidth="1"/>
  </cols>
  <sheetData>
    <row r="1" ht="15.75" hidden="1">
      <c r="A1" t="s">
        <v>66</v>
      </c>
    </row>
    <row r="2" spans="2:80" ht="18">
      <c r="B2" s="245"/>
      <c r="C2" s="246"/>
      <c r="D2" s="246" t="s">
        <v>67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7"/>
      <c r="W2" s="248"/>
      <c r="X2" s="248"/>
      <c r="Y2" s="248"/>
      <c r="Z2" s="246"/>
      <c r="AA2" s="246"/>
      <c r="AF2" s="246"/>
      <c r="AG2" s="246"/>
      <c r="AL2" s="246"/>
      <c r="AM2" s="246"/>
      <c r="AR2" s="246"/>
      <c r="AS2" s="246"/>
      <c r="AX2" s="246"/>
      <c r="AY2" s="246"/>
      <c r="BD2" s="246"/>
      <c r="BE2" s="246"/>
      <c r="BJ2" s="246"/>
      <c r="BK2" s="246"/>
      <c r="BP2" s="246"/>
      <c r="BQ2" s="246"/>
      <c r="BV2" s="246"/>
      <c r="BW2" s="246"/>
      <c r="CB2" s="246"/>
    </row>
    <row r="3" spans="4:80" ht="15.75">
      <c r="D3" s="249" t="s">
        <v>68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50"/>
      <c r="S3" s="250"/>
      <c r="T3" s="250"/>
      <c r="U3" s="251"/>
      <c r="Z3" s="250"/>
      <c r="AA3" s="251"/>
      <c r="AF3" s="250"/>
      <c r="AG3" s="251"/>
      <c r="AL3" s="250"/>
      <c r="AM3" s="251"/>
      <c r="AR3" s="250"/>
      <c r="AS3" s="251"/>
      <c r="AX3" s="250"/>
      <c r="AY3" s="251"/>
      <c r="BD3" s="250"/>
      <c r="BE3" s="251"/>
      <c r="BJ3" s="250"/>
      <c r="BK3" s="251"/>
      <c r="BP3" s="250"/>
      <c r="BQ3" s="251"/>
      <c r="BV3" s="250"/>
      <c r="BW3" s="251"/>
      <c r="CB3" s="250"/>
    </row>
    <row r="4" spans="1:80" s="253" customFormat="1" ht="12.75" customHeight="1">
      <c r="A4" s="252" t="s">
        <v>69</v>
      </c>
      <c r="B4" s="252"/>
      <c r="F4" s="254"/>
      <c r="G4" s="254"/>
      <c r="H4" s="254"/>
      <c r="J4" s="254"/>
      <c r="L4" s="254"/>
      <c r="M4" s="254"/>
      <c r="N4" s="254"/>
      <c r="P4" s="254"/>
      <c r="R4" s="254"/>
      <c r="S4" s="254"/>
      <c r="T4" s="254"/>
      <c r="V4" s="254"/>
      <c r="X4" s="254"/>
      <c r="Y4" s="254"/>
      <c r="Z4" s="254"/>
      <c r="AB4" s="254"/>
      <c r="AD4" s="254"/>
      <c r="AE4" s="254"/>
      <c r="AF4" s="254"/>
      <c r="AH4" s="254"/>
      <c r="AJ4" s="254"/>
      <c r="AK4" s="254"/>
      <c r="AL4" s="254"/>
      <c r="AN4" s="254"/>
      <c r="AP4" s="254"/>
      <c r="AQ4" s="254"/>
      <c r="AR4" s="254"/>
      <c r="AT4" s="254"/>
      <c r="AV4" s="254"/>
      <c r="AW4" s="254"/>
      <c r="AX4" s="254"/>
      <c r="AZ4" s="254"/>
      <c r="BB4" s="254"/>
      <c r="BC4" s="254"/>
      <c r="BD4" s="254"/>
      <c r="BF4" s="255"/>
      <c r="BG4" s="255"/>
      <c r="BH4" s="255"/>
      <c r="BI4" s="255"/>
      <c r="BJ4" s="254"/>
      <c r="BL4" s="254"/>
      <c r="BN4" s="254"/>
      <c r="BO4" s="254"/>
      <c r="BP4" s="254"/>
      <c r="BR4" s="254"/>
      <c r="BT4" s="254"/>
      <c r="BU4" s="254"/>
      <c r="BV4" s="254"/>
      <c r="BX4" s="254"/>
      <c r="CB4" s="254"/>
    </row>
    <row r="5" spans="1:80" s="253" customFormat="1" ht="12.75" customHeight="1" thickBot="1">
      <c r="A5" s="256"/>
      <c r="B5" s="252"/>
      <c r="F5" s="254"/>
      <c r="G5" s="254"/>
      <c r="H5" s="254"/>
      <c r="J5" s="254"/>
      <c r="L5" s="254"/>
      <c r="M5" s="254"/>
      <c r="N5" s="254"/>
      <c r="P5" s="254"/>
      <c r="R5" s="254"/>
      <c r="S5" s="254"/>
      <c r="T5" s="254"/>
      <c r="V5" s="254"/>
      <c r="X5" s="254"/>
      <c r="Y5" s="254"/>
      <c r="Z5" s="254"/>
      <c r="AB5" s="254"/>
      <c r="AD5" s="254"/>
      <c r="AE5" s="254"/>
      <c r="AF5" s="254"/>
      <c r="AH5" s="254"/>
      <c r="AJ5" s="254"/>
      <c r="AK5" s="254"/>
      <c r="AL5" s="254"/>
      <c r="AN5" s="254"/>
      <c r="AP5" s="254"/>
      <c r="AQ5" s="254"/>
      <c r="AR5" s="254"/>
      <c r="AT5" s="254"/>
      <c r="AV5" s="254"/>
      <c r="AW5" s="254"/>
      <c r="AX5" s="254"/>
      <c r="AZ5" s="254"/>
      <c r="BB5" s="254"/>
      <c r="BC5" s="254"/>
      <c r="BD5" s="254"/>
      <c r="BF5" s="255"/>
      <c r="BG5" s="255"/>
      <c r="BH5" s="255"/>
      <c r="BI5" s="255"/>
      <c r="BJ5" s="254"/>
      <c r="BL5" s="254"/>
      <c r="BN5" s="254"/>
      <c r="BO5" s="254"/>
      <c r="BP5" s="254"/>
      <c r="BR5" s="254"/>
      <c r="BT5" s="254"/>
      <c r="BU5" s="254"/>
      <c r="BV5" s="254"/>
      <c r="BX5" s="254"/>
      <c r="CB5" s="254"/>
    </row>
    <row r="6" spans="1:80" s="266" customFormat="1" ht="15" customHeight="1">
      <c r="A6" s="257" t="s">
        <v>1</v>
      </c>
      <c r="B6" s="258"/>
      <c r="C6" s="259" t="s">
        <v>70</v>
      </c>
      <c r="D6" s="260"/>
      <c r="E6" s="260"/>
      <c r="F6" s="260"/>
      <c r="G6" s="260"/>
      <c r="H6" s="261"/>
      <c r="I6" s="262" t="s">
        <v>71</v>
      </c>
      <c r="J6" s="263"/>
      <c r="K6" s="263"/>
      <c r="L6" s="263"/>
      <c r="M6" s="263"/>
      <c r="N6" s="263"/>
      <c r="O6" s="259" t="s">
        <v>72</v>
      </c>
      <c r="P6" s="260"/>
      <c r="Q6" s="260"/>
      <c r="R6" s="260"/>
      <c r="S6" s="260"/>
      <c r="T6" s="264"/>
      <c r="U6" s="259" t="s">
        <v>73</v>
      </c>
      <c r="V6" s="260"/>
      <c r="W6" s="260"/>
      <c r="X6" s="260"/>
      <c r="Y6" s="260"/>
      <c r="Z6" s="264"/>
      <c r="AA6" s="259" t="s">
        <v>74</v>
      </c>
      <c r="AB6" s="260"/>
      <c r="AC6" s="260"/>
      <c r="AD6" s="260"/>
      <c r="AE6" s="260"/>
      <c r="AF6" s="261"/>
      <c r="AG6" s="259" t="s">
        <v>75</v>
      </c>
      <c r="AH6" s="260"/>
      <c r="AI6" s="260"/>
      <c r="AJ6" s="260"/>
      <c r="AK6" s="260"/>
      <c r="AL6" s="261"/>
      <c r="AM6" s="259" t="s">
        <v>76</v>
      </c>
      <c r="AN6" s="260"/>
      <c r="AO6" s="260"/>
      <c r="AP6" s="260"/>
      <c r="AQ6" s="260"/>
      <c r="AR6" s="261"/>
      <c r="AS6" s="259" t="s">
        <v>77</v>
      </c>
      <c r="AT6" s="260"/>
      <c r="AU6" s="260"/>
      <c r="AV6" s="260"/>
      <c r="AW6" s="260"/>
      <c r="AX6" s="261"/>
      <c r="AY6" s="259" t="s">
        <v>78</v>
      </c>
      <c r="AZ6" s="260"/>
      <c r="BA6" s="260"/>
      <c r="BB6" s="260"/>
      <c r="BC6" s="260"/>
      <c r="BD6" s="261"/>
      <c r="BE6" s="259" t="s">
        <v>79</v>
      </c>
      <c r="BF6" s="260"/>
      <c r="BG6" s="260"/>
      <c r="BH6" s="260"/>
      <c r="BI6" s="260"/>
      <c r="BJ6" s="261"/>
      <c r="BK6" s="259" t="s">
        <v>80</v>
      </c>
      <c r="BL6" s="260"/>
      <c r="BM6" s="260"/>
      <c r="BN6" s="260"/>
      <c r="BO6" s="260"/>
      <c r="BP6" s="261"/>
      <c r="BQ6" s="259" t="s">
        <v>81</v>
      </c>
      <c r="BR6" s="260"/>
      <c r="BS6" s="260"/>
      <c r="BT6" s="260"/>
      <c r="BU6" s="260"/>
      <c r="BV6" s="261"/>
      <c r="BW6" s="259" t="s">
        <v>82</v>
      </c>
      <c r="BX6" s="260"/>
      <c r="BY6" s="260"/>
      <c r="BZ6" s="260"/>
      <c r="CA6" s="260"/>
      <c r="CB6" s="265"/>
    </row>
    <row r="7" spans="1:80" s="276" customFormat="1" ht="15" customHeight="1">
      <c r="A7" s="267"/>
      <c r="B7" s="268"/>
      <c r="C7" s="269" t="s">
        <v>83</v>
      </c>
      <c r="D7" s="270" t="s">
        <v>84</v>
      </c>
      <c r="E7" s="271"/>
      <c r="F7" s="272" t="s">
        <v>85</v>
      </c>
      <c r="G7" s="273"/>
      <c r="H7" s="274" t="s">
        <v>86</v>
      </c>
      <c r="I7" s="269" t="s">
        <v>83</v>
      </c>
      <c r="J7" s="270" t="s">
        <v>84</v>
      </c>
      <c r="K7" s="271"/>
      <c r="L7" s="272" t="s">
        <v>85</v>
      </c>
      <c r="M7" s="273"/>
      <c r="N7" s="274" t="s">
        <v>86</v>
      </c>
      <c r="O7" s="269" t="s">
        <v>83</v>
      </c>
      <c r="P7" s="270" t="s">
        <v>84</v>
      </c>
      <c r="Q7" s="271"/>
      <c r="R7" s="272" t="s">
        <v>85</v>
      </c>
      <c r="S7" s="273"/>
      <c r="T7" s="274" t="s">
        <v>86</v>
      </c>
      <c r="U7" s="269" t="s">
        <v>83</v>
      </c>
      <c r="V7" s="270" t="s">
        <v>84</v>
      </c>
      <c r="W7" s="271"/>
      <c r="X7" s="272" t="s">
        <v>85</v>
      </c>
      <c r="Y7" s="273"/>
      <c r="Z7" s="274" t="s">
        <v>86</v>
      </c>
      <c r="AA7" s="269" t="s">
        <v>83</v>
      </c>
      <c r="AB7" s="270" t="s">
        <v>84</v>
      </c>
      <c r="AC7" s="271"/>
      <c r="AD7" s="272" t="s">
        <v>85</v>
      </c>
      <c r="AE7" s="273"/>
      <c r="AF7" s="274" t="s">
        <v>86</v>
      </c>
      <c r="AG7" s="269" t="s">
        <v>83</v>
      </c>
      <c r="AH7" s="270" t="s">
        <v>84</v>
      </c>
      <c r="AI7" s="271"/>
      <c r="AJ7" s="272" t="s">
        <v>85</v>
      </c>
      <c r="AK7" s="273"/>
      <c r="AL7" s="274" t="s">
        <v>86</v>
      </c>
      <c r="AM7" s="269" t="s">
        <v>83</v>
      </c>
      <c r="AN7" s="270" t="s">
        <v>84</v>
      </c>
      <c r="AO7" s="271"/>
      <c r="AP7" s="272" t="s">
        <v>85</v>
      </c>
      <c r="AQ7" s="273"/>
      <c r="AR7" s="274" t="s">
        <v>86</v>
      </c>
      <c r="AS7" s="269" t="s">
        <v>83</v>
      </c>
      <c r="AT7" s="270" t="s">
        <v>84</v>
      </c>
      <c r="AU7" s="271"/>
      <c r="AV7" s="272" t="s">
        <v>85</v>
      </c>
      <c r="AW7" s="273"/>
      <c r="AX7" s="274" t="s">
        <v>86</v>
      </c>
      <c r="AY7" s="269" t="s">
        <v>83</v>
      </c>
      <c r="AZ7" s="270" t="s">
        <v>84</v>
      </c>
      <c r="BA7" s="271"/>
      <c r="BB7" s="272" t="s">
        <v>85</v>
      </c>
      <c r="BC7" s="273"/>
      <c r="BD7" s="274" t="s">
        <v>86</v>
      </c>
      <c r="BE7" s="269" t="s">
        <v>83</v>
      </c>
      <c r="BF7" s="270" t="s">
        <v>84</v>
      </c>
      <c r="BG7" s="271"/>
      <c r="BH7" s="272" t="s">
        <v>85</v>
      </c>
      <c r="BI7" s="273"/>
      <c r="BJ7" s="274" t="s">
        <v>86</v>
      </c>
      <c r="BK7" s="269" t="s">
        <v>83</v>
      </c>
      <c r="BL7" s="270" t="s">
        <v>84</v>
      </c>
      <c r="BM7" s="271"/>
      <c r="BN7" s="272" t="s">
        <v>85</v>
      </c>
      <c r="BO7" s="273"/>
      <c r="BP7" s="274" t="s">
        <v>86</v>
      </c>
      <c r="BQ7" s="269" t="s">
        <v>83</v>
      </c>
      <c r="BR7" s="270" t="s">
        <v>84</v>
      </c>
      <c r="BS7" s="271"/>
      <c r="BT7" s="272" t="s">
        <v>85</v>
      </c>
      <c r="BU7" s="273"/>
      <c r="BV7" s="274" t="s">
        <v>86</v>
      </c>
      <c r="BW7" s="269" t="s">
        <v>83</v>
      </c>
      <c r="BX7" s="270" t="s">
        <v>84</v>
      </c>
      <c r="BY7" s="271"/>
      <c r="BZ7" s="272" t="s">
        <v>85</v>
      </c>
      <c r="CA7" s="273"/>
      <c r="CB7" s="275" t="s">
        <v>86</v>
      </c>
    </row>
    <row r="8" spans="1:81" s="283" customFormat="1" ht="25.5">
      <c r="A8" s="277"/>
      <c r="B8" s="278"/>
      <c r="C8" s="269" t="s">
        <v>22</v>
      </c>
      <c r="D8" s="279" t="s">
        <v>22</v>
      </c>
      <c r="E8" s="279" t="s">
        <v>23</v>
      </c>
      <c r="F8" s="279" t="s">
        <v>87</v>
      </c>
      <c r="G8" s="279" t="s">
        <v>27</v>
      </c>
      <c r="H8" s="280" t="s">
        <v>88</v>
      </c>
      <c r="I8" s="269" t="s">
        <v>22</v>
      </c>
      <c r="J8" s="279" t="s">
        <v>22</v>
      </c>
      <c r="K8" s="279" t="s">
        <v>23</v>
      </c>
      <c r="L8" s="279" t="s">
        <v>87</v>
      </c>
      <c r="M8" s="279" t="s">
        <v>27</v>
      </c>
      <c r="N8" s="280" t="s">
        <v>88</v>
      </c>
      <c r="O8" s="269" t="s">
        <v>22</v>
      </c>
      <c r="P8" s="279" t="s">
        <v>22</v>
      </c>
      <c r="Q8" s="279" t="s">
        <v>23</v>
      </c>
      <c r="R8" s="279" t="s">
        <v>87</v>
      </c>
      <c r="S8" s="279" t="s">
        <v>27</v>
      </c>
      <c r="T8" s="280" t="s">
        <v>88</v>
      </c>
      <c r="U8" s="269" t="s">
        <v>22</v>
      </c>
      <c r="V8" s="279" t="s">
        <v>22</v>
      </c>
      <c r="W8" s="279" t="s">
        <v>23</v>
      </c>
      <c r="X8" s="279" t="s">
        <v>87</v>
      </c>
      <c r="Y8" s="279" t="s">
        <v>27</v>
      </c>
      <c r="Z8" s="280" t="s">
        <v>88</v>
      </c>
      <c r="AA8" s="269" t="s">
        <v>22</v>
      </c>
      <c r="AB8" s="279" t="s">
        <v>22</v>
      </c>
      <c r="AC8" s="279" t="s">
        <v>23</v>
      </c>
      <c r="AD8" s="279" t="s">
        <v>87</v>
      </c>
      <c r="AE8" s="279" t="s">
        <v>27</v>
      </c>
      <c r="AF8" s="280" t="s">
        <v>88</v>
      </c>
      <c r="AG8" s="269" t="s">
        <v>22</v>
      </c>
      <c r="AH8" s="279" t="s">
        <v>22</v>
      </c>
      <c r="AI8" s="279" t="s">
        <v>23</v>
      </c>
      <c r="AJ8" s="279" t="s">
        <v>87</v>
      </c>
      <c r="AK8" s="279" t="s">
        <v>27</v>
      </c>
      <c r="AL8" s="280" t="s">
        <v>88</v>
      </c>
      <c r="AM8" s="269" t="s">
        <v>22</v>
      </c>
      <c r="AN8" s="279" t="s">
        <v>22</v>
      </c>
      <c r="AO8" s="279" t="s">
        <v>23</v>
      </c>
      <c r="AP8" s="279" t="s">
        <v>87</v>
      </c>
      <c r="AQ8" s="279" t="s">
        <v>27</v>
      </c>
      <c r="AR8" s="280" t="s">
        <v>88</v>
      </c>
      <c r="AS8" s="269" t="s">
        <v>22</v>
      </c>
      <c r="AT8" s="279" t="s">
        <v>22</v>
      </c>
      <c r="AU8" s="279" t="s">
        <v>23</v>
      </c>
      <c r="AV8" s="279" t="s">
        <v>87</v>
      </c>
      <c r="AW8" s="279" t="s">
        <v>27</v>
      </c>
      <c r="AX8" s="280" t="s">
        <v>88</v>
      </c>
      <c r="AY8" s="269" t="s">
        <v>22</v>
      </c>
      <c r="AZ8" s="279" t="s">
        <v>22</v>
      </c>
      <c r="BA8" s="279" t="s">
        <v>23</v>
      </c>
      <c r="BB8" s="279" t="s">
        <v>87</v>
      </c>
      <c r="BC8" s="279" t="s">
        <v>27</v>
      </c>
      <c r="BD8" s="280" t="s">
        <v>88</v>
      </c>
      <c r="BE8" s="269" t="s">
        <v>22</v>
      </c>
      <c r="BF8" s="279" t="s">
        <v>22</v>
      </c>
      <c r="BG8" s="279" t="s">
        <v>23</v>
      </c>
      <c r="BH8" s="279" t="s">
        <v>87</v>
      </c>
      <c r="BI8" s="279" t="s">
        <v>27</v>
      </c>
      <c r="BJ8" s="280" t="s">
        <v>88</v>
      </c>
      <c r="BK8" s="269" t="s">
        <v>22</v>
      </c>
      <c r="BL8" s="279" t="s">
        <v>22</v>
      </c>
      <c r="BM8" s="279" t="s">
        <v>23</v>
      </c>
      <c r="BN8" s="279" t="s">
        <v>87</v>
      </c>
      <c r="BO8" s="279" t="s">
        <v>27</v>
      </c>
      <c r="BP8" s="280" t="s">
        <v>88</v>
      </c>
      <c r="BQ8" s="269" t="s">
        <v>22</v>
      </c>
      <c r="BR8" s="279" t="s">
        <v>22</v>
      </c>
      <c r="BS8" s="279" t="s">
        <v>23</v>
      </c>
      <c r="BT8" s="279" t="s">
        <v>87</v>
      </c>
      <c r="BU8" s="279" t="s">
        <v>27</v>
      </c>
      <c r="BV8" s="280" t="s">
        <v>88</v>
      </c>
      <c r="BW8" s="269" t="s">
        <v>22</v>
      </c>
      <c r="BX8" s="279" t="s">
        <v>22</v>
      </c>
      <c r="BY8" s="279" t="s">
        <v>23</v>
      </c>
      <c r="BZ8" s="279" t="s">
        <v>87</v>
      </c>
      <c r="CA8" s="279" t="s">
        <v>27</v>
      </c>
      <c r="CB8" s="281" t="s">
        <v>88</v>
      </c>
      <c r="CC8" s="282"/>
    </row>
    <row r="9" spans="1:80" s="290" customFormat="1" ht="12.75">
      <c r="A9" s="284" t="s">
        <v>89</v>
      </c>
      <c r="B9" s="285"/>
      <c r="C9" s="286">
        <f>SUM(C10:C18)</f>
        <v>96494.99999999999</v>
      </c>
      <c r="D9" s="287">
        <f>SUM(D10:D18)</f>
        <v>58586.7</v>
      </c>
      <c r="E9" s="287">
        <f>SUM(E10:E18)</f>
        <v>44823.4</v>
      </c>
      <c r="F9" s="287">
        <f>E9-D9</f>
        <v>-13763.299999999996</v>
      </c>
      <c r="G9" s="287">
        <f aca="true" t="shared" si="0" ref="G9:G27">E9/D9%</f>
        <v>76.5078080861356</v>
      </c>
      <c r="H9" s="288">
        <f aca="true" t="shared" si="1" ref="H9:H15">E9/C9%</f>
        <v>46.451525985802384</v>
      </c>
      <c r="I9" s="286">
        <f>SUM(I10:I18)</f>
        <v>3943.3999999999996</v>
      </c>
      <c r="J9" s="287">
        <f>SUM(J10:J18)</f>
        <v>2115.2</v>
      </c>
      <c r="K9" s="287">
        <f>SUM(K10:K18)</f>
        <v>1244.9</v>
      </c>
      <c r="L9" s="287">
        <f aca="true" t="shared" si="2" ref="L9:L27">K9-J9</f>
        <v>-870.2999999999997</v>
      </c>
      <c r="M9" s="287">
        <f aca="true" t="shared" si="3" ref="M9:M16">K9/J9%</f>
        <v>58.85495461422089</v>
      </c>
      <c r="N9" s="288">
        <f>K9/I9%</f>
        <v>31.569204239995948</v>
      </c>
      <c r="O9" s="286">
        <f>SUM(O10:O18)</f>
        <v>5224.8</v>
      </c>
      <c r="P9" s="287">
        <f>SUM(P10:P18)</f>
        <v>4213.5</v>
      </c>
      <c r="Q9" s="287">
        <f>SUM(Q10:Q18)</f>
        <v>2099.8999999999996</v>
      </c>
      <c r="R9" s="287">
        <f aca="true" t="shared" si="4" ref="R9:R27">Q9-P9</f>
        <v>-2113.6000000000004</v>
      </c>
      <c r="S9" s="287">
        <f aca="true" t="shared" si="5" ref="S9:S16">Q9/P9%</f>
        <v>49.837427316957395</v>
      </c>
      <c r="T9" s="288">
        <f>Q9/O9%</f>
        <v>40.19101209615678</v>
      </c>
      <c r="U9" s="286">
        <f>SUM(U10:U18)</f>
        <v>9581.4</v>
      </c>
      <c r="V9" s="287">
        <f>SUM(V10:V18)</f>
        <v>7182.800000000001</v>
      </c>
      <c r="W9" s="287">
        <f>SUM(W10:W18)</f>
        <v>4098.099999999999</v>
      </c>
      <c r="X9" s="287">
        <f aca="true" t="shared" si="6" ref="X9:X27">W9-V9</f>
        <v>-3084.7000000000016</v>
      </c>
      <c r="Y9" s="287">
        <f aca="true" t="shared" si="7" ref="Y9:Y16">W9/V9%</f>
        <v>57.054352063262215</v>
      </c>
      <c r="Z9" s="288">
        <f>W9/U9%</f>
        <v>42.77141127601394</v>
      </c>
      <c r="AA9" s="286">
        <f>SUM(AA10:AA18)</f>
        <v>5828.999999999999</v>
      </c>
      <c r="AB9" s="287">
        <f>SUM(AB10:AB18)</f>
        <v>4483.6</v>
      </c>
      <c r="AC9" s="287">
        <f>SUM(AC10:AC18)</f>
        <v>1555.7999999999997</v>
      </c>
      <c r="AD9" s="287">
        <f aca="true" t="shared" si="8" ref="AD9:AD27">AC9-AB9</f>
        <v>-2927.8000000000006</v>
      </c>
      <c r="AE9" s="287">
        <f aca="true" t="shared" si="9" ref="AE9:AE16">AC9/AB9%</f>
        <v>34.699794807743764</v>
      </c>
      <c r="AF9" s="288">
        <f>AC9/AA9%</f>
        <v>26.690684508492023</v>
      </c>
      <c r="AG9" s="286">
        <f>SUM(AG10:AG18)</f>
        <v>4494.3</v>
      </c>
      <c r="AH9" s="287">
        <f>SUM(AH10:AH18)</f>
        <v>2817.3</v>
      </c>
      <c r="AI9" s="287">
        <f>SUM(AI10:AI18)</f>
        <v>1456.1</v>
      </c>
      <c r="AJ9" s="287">
        <f aca="true" t="shared" si="10" ref="AJ9:AJ27">AI9-AH9</f>
        <v>-1361.2000000000003</v>
      </c>
      <c r="AK9" s="287">
        <f aca="true" t="shared" si="11" ref="AK9:AK16">AI9/AH9%</f>
        <v>51.6842366805097</v>
      </c>
      <c r="AL9" s="288">
        <f>AI9/AG9%</f>
        <v>32.39881627839708</v>
      </c>
      <c r="AM9" s="286">
        <f>SUM(AM10:AM18)</f>
        <v>3827.3</v>
      </c>
      <c r="AN9" s="287">
        <f>SUM(AN10:AN18)</f>
        <v>2802.7000000000003</v>
      </c>
      <c r="AO9" s="287">
        <f>SUM(AO10:AO18)</f>
        <v>1896.7</v>
      </c>
      <c r="AP9" s="287">
        <f aca="true" t="shared" si="12" ref="AP9:AP27">AO9-AN9</f>
        <v>-906.0000000000002</v>
      </c>
      <c r="AQ9" s="287">
        <f aca="true" t="shared" si="13" ref="AQ9:AQ16">AO9/AN9%</f>
        <v>67.67402861526385</v>
      </c>
      <c r="AR9" s="288">
        <f>AO9/AM9%</f>
        <v>49.55712904658636</v>
      </c>
      <c r="AS9" s="286">
        <f>SUM(AS10:AS18)</f>
        <v>4156.7</v>
      </c>
      <c r="AT9" s="287">
        <f>SUM(AT10:AT18)</f>
        <v>3415.7</v>
      </c>
      <c r="AU9" s="287">
        <f>SUM(AU10:AU18)</f>
        <v>1314.4999999999998</v>
      </c>
      <c r="AV9" s="287">
        <f aca="true" t="shared" si="14" ref="AV9:AV27">AU9-AT9</f>
        <v>-2101.2</v>
      </c>
      <c r="AW9" s="287">
        <f aca="true" t="shared" si="15" ref="AW9:AW16">AU9/AT9%</f>
        <v>38.48405890447053</v>
      </c>
      <c r="AX9" s="288">
        <f>AU9/AS9%</f>
        <v>31.62364375586402</v>
      </c>
      <c r="AY9" s="286">
        <f>SUM(AY10:AY18)</f>
        <v>8660.9</v>
      </c>
      <c r="AZ9" s="287">
        <f>SUM(AZ10:AZ18)</f>
        <v>7094.3</v>
      </c>
      <c r="BA9" s="287">
        <f>SUM(BA10:BA18)</f>
        <v>5605.200000000001</v>
      </c>
      <c r="BB9" s="287">
        <f aca="true" t="shared" si="16" ref="BB9:BB27">BA9-AZ9</f>
        <v>-1489.0999999999995</v>
      </c>
      <c r="BC9" s="287">
        <f aca="true" t="shared" si="17" ref="BC9:BC16">BA9/AZ9%</f>
        <v>79.0099093638555</v>
      </c>
      <c r="BD9" s="288">
        <f>BA9/AY9%</f>
        <v>64.71844727453268</v>
      </c>
      <c r="BE9" s="286">
        <f>SUM(BE10:BE18)</f>
        <v>2178.6000000000004</v>
      </c>
      <c r="BF9" s="287">
        <f>SUM(BF10:BF18)</f>
        <v>1970.2</v>
      </c>
      <c r="BG9" s="287">
        <f>SUM(BG10:BG18)</f>
        <v>537.1999999999999</v>
      </c>
      <c r="BH9" s="287">
        <f aca="true" t="shared" si="18" ref="BH9:BH27">BG9-BF9</f>
        <v>-1433</v>
      </c>
      <c r="BI9" s="287">
        <f aca="true" t="shared" si="19" ref="BI9:BI16">BG9/BF9%</f>
        <v>27.26626738402192</v>
      </c>
      <c r="BJ9" s="288">
        <f>BG9/BE9%</f>
        <v>24.658037271642332</v>
      </c>
      <c r="BK9" s="286">
        <f>SUM(BK10:BK18)</f>
        <v>5131.100000000001</v>
      </c>
      <c r="BL9" s="287">
        <f>SUM(BL10:BL18)</f>
        <v>3175.2</v>
      </c>
      <c r="BM9" s="287">
        <f>SUM(BM10:BM18)</f>
        <v>1750.1000000000001</v>
      </c>
      <c r="BN9" s="287">
        <f aca="true" t="shared" si="20" ref="BN9:BN27">BM9-BL9</f>
        <v>-1425.0999999999997</v>
      </c>
      <c r="BO9" s="287">
        <f aca="true" t="shared" si="21" ref="BO9:BO16">BM9/BL9%</f>
        <v>55.1177878558831</v>
      </c>
      <c r="BP9" s="288">
        <f>BM9/BK9%</f>
        <v>34.10769620549199</v>
      </c>
      <c r="BQ9" s="286">
        <f>SUM(BQ10:BQ18)</f>
        <v>11065</v>
      </c>
      <c r="BR9" s="287">
        <f>SUM(BR10:BR18)</f>
        <v>6366.2</v>
      </c>
      <c r="BS9" s="287">
        <f>SUM(BS10:BS18)</f>
        <v>4766.400000000001</v>
      </c>
      <c r="BT9" s="287">
        <f>BS9-BR9</f>
        <v>-1599.7999999999993</v>
      </c>
      <c r="BU9" s="287">
        <f aca="true" t="shared" si="22" ref="BU9:BU16">BS9/BR9%</f>
        <v>74.8704093493764</v>
      </c>
      <c r="BV9" s="288">
        <f>BS9/BQ9%</f>
        <v>43.07636692272933</v>
      </c>
      <c r="BW9" s="286">
        <f>C9+I9+O9+U9+AA9+AG9+AM9+AS9+AY9+BE9+BK9+BQ9</f>
        <v>160587.5</v>
      </c>
      <c r="BX9" s="287">
        <f>D9+J9+P9+V9+AB9+AH9+AN9+AT9+AZ9+BF9+BL9+BR9</f>
        <v>104223.4</v>
      </c>
      <c r="BY9" s="287">
        <f>E9+K9+Q9+W9+AC9+AI9+AO9+AU9+BA9+BG9+BM9+BS9</f>
        <v>71148.3</v>
      </c>
      <c r="BZ9" s="287">
        <f>BY9-BX9</f>
        <v>-33075.09999999999</v>
      </c>
      <c r="CA9" s="287">
        <f>BY9/BX9%</f>
        <v>68.26518804798155</v>
      </c>
      <c r="CB9" s="289">
        <f>BY9/BW9%</f>
        <v>44.30500505954698</v>
      </c>
    </row>
    <row r="10" spans="1:81" ht="12.75">
      <c r="A10" s="291" t="s">
        <v>90</v>
      </c>
      <c r="B10" s="292"/>
      <c r="C10" s="293">
        <v>45808.7</v>
      </c>
      <c r="D10" s="294">
        <v>30517.6</v>
      </c>
      <c r="E10" s="294">
        <v>23251.7</v>
      </c>
      <c r="F10" s="295">
        <f aca="true" t="shared" si="23" ref="F10:F27">E10-D10</f>
        <v>-7265.899999999998</v>
      </c>
      <c r="G10" s="295">
        <f t="shared" si="0"/>
        <v>76.1911159462081</v>
      </c>
      <c r="H10" s="296">
        <f t="shared" si="1"/>
        <v>50.7582620768544</v>
      </c>
      <c r="I10" s="293">
        <v>1044.5</v>
      </c>
      <c r="J10" s="294">
        <v>700</v>
      </c>
      <c r="K10" s="294">
        <v>481.7</v>
      </c>
      <c r="L10" s="295">
        <f t="shared" si="2"/>
        <v>-218.3</v>
      </c>
      <c r="M10" s="295">
        <f t="shared" si="3"/>
        <v>68.81428571428572</v>
      </c>
      <c r="N10" s="296">
        <f>K10/I10%</f>
        <v>46.11775969363332</v>
      </c>
      <c r="O10" s="293">
        <v>1740.3</v>
      </c>
      <c r="P10" s="294">
        <v>1254.9</v>
      </c>
      <c r="Q10" s="294">
        <v>916.3</v>
      </c>
      <c r="R10" s="295">
        <f t="shared" si="4"/>
        <v>-338.60000000000014</v>
      </c>
      <c r="S10" s="295">
        <f>Q10/P10%</f>
        <v>73.01777034026614</v>
      </c>
      <c r="T10" s="296">
        <f>Q10/O10%</f>
        <v>52.651841636499455</v>
      </c>
      <c r="U10" s="293">
        <v>5584.2</v>
      </c>
      <c r="V10" s="294">
        <v>4146.1</v>
      </c>
      <c r="W10" s="294">
        <v>3298.6</v>
      </c>
      <c r="X10" s="295">
        <f t="shared" si="6"/>
        <v>-847.5000000000005</v>
      </c>
      <c r="Y10" s="295">
        <f t="shared" si="7"/>
        <v>79.55910373604108</v>
      </c>
      <c r="Z10" s="296">
        <f>W10/U10%</f>
        <v>59.07023387414491</v>
      </c>
      <c r="AA10" s="293">
        <v>1353.5</v>
      </c>
      <c r="AB10" s="294">
        <v>926.7</v>
      </c>
      <c r="AC10" s="294">
        <v>726.8</v>
      </c>
      <c r="AD10" s="295">
        <f t="shared" si="8"/>
        <v>-199.9000000000001</v>
      </c>
      <c r="AE10" s="295">
        <f t="shared" si="9"/>
        <v>78.428833495198</v>
      </c>
      <c r="AF10" s="296">
        <f>AC10/AA10%</f>
        <v>53.69782046545991</v>
      </c>
      <c r="AG10" s="293">
        <v>1861.8</v>
      </c>
      <c r="AH10" s="294">
        <v>1203.4</v>
      </c>
      <c r="AI10" s="294">
        <v>714.3</v>
      </c>
      <c r="AJ10" s="295">
        <f t="shared" si="10"/>
        <v>-489.10000000000014</v>
      </c>
      <c r="AK10" s="295">
        <f t="shared" si="11"/>
        <v>59.35682233671264</v>
      </c>
      <c r="AL10" s="296">
        <f>AI10/AG10%</f>
        <v>38.36609732516919</v>
      </c>
      <c r="AM10" s="293">
        <v>822.3</v>
      </c>
      <c r="AN10" s="294">
        <v>485</v>
      </c>
      <c r="AO10" s="294">
        <v>366</v>
      </c>
      <c r="AP10" s="295">
        <f t="shared" si="12"/>
        <v>-119</v>
      </c>
      <c r="AQ10" s="295">
        <f t="shared" si="13"/>
        <v>75.4639175257732</v>
      </c>
      <c r="AR10" s="296">
        <f>AO10/AM10%</f>
        <v>44.50930317402408</v>
      </c>
      <c r="AS10" s="293">
        <v>1040.4</v>
      </c>
      <c r="AT10" s="297">
        <v>760</v>
      </c>
      <c r="AU10" s="294">
        <v>559.4</v>
      </c>
      <c r="AV10" s="295">
        <f t="shared" si="14"/>
        <v>-200.60000000000002</v>
      </c>
      <c r="AW10" s="295">
        <f t="shared" si="15"/>
        <v>73.60526315789474</v>
      </c>
      <c r="AX10" s="296">
        <f>AU10/AS10%</f>
        <v>53.767781622452894</v>
      </c>
      <c r="AY10" s="293">
        <v>1497.9</v>
      </c>
      <c r="AZ10" s="294">
        <v>1315</v>
      </c>
      <c r="BA10" s="294">
        <v>1308.7</v>
      </c>
      <c r="BB10" s="295">
        <f t="shared" si="16"/>
        <v>-6.2999999999999545</v>
      </c>
      <c r="BC10" s="295">
        <f t="shared" si="17"/>
        <v>99.52091254752852</v>
      </c>
      <c r="BD10" s="296">
        <f>BA10/AY10%</f>
        <v>87.36898324320715</v>
      </c>
      <c r="BE10" s="293">
        <v>539</v>
      </c>
      <c r="BF10" s="294">
        <v>395.5</v>
      </c>
      <c r="BG10" s="294">
        <v>279.6</v>
      </c>
      <c r="BH10" s="295">
        <f t="shared" si="18"/>
        <v>-115.89999999999998</v>
      </c>
      <c r="BI10" s="295">
        <f t="shared" si="19"/>
        <v>70.6953223767383</v>
      </c>
      <c r="BJ10" s="296">
        <f>BG10/BE10%</f>
        <v>51.873840445269025</v>
      </c>
      <c r="BK10" s="293">
        <v>1492</v>
      </c>
      <c r="BL10" s="294">
        <v>1045</v>
      </c>
      <c r="BM10" s="294">
        <v>712.5</v>
      </c>
      <c r="BN10" s="295">
        <f t="shared" si="20"/>
        <v>-332.5</v>
      </c>
      <c r="BO10" s="295">
        <f t="shared" si="21"/>
        <v>68.18181818181819</v>
      </c>
      <c r="BP10" s="296">
        <f>BM10/BK10%</f>
        <v>47.75469168900804</v>
      </c>
      <c r="BQ10" s="293">
        <v>3192.4</v>
      </c>
      <c r="BR10" s="294">
        <v>1854.5</v>
      </c>
      <c r="BS10" s="294">
        <v>1370.2</v>
      </c>
      <c r="BT10" s="295">
        <f>BS10-BR10</f>
        <v>-484.29999999999995</v>
      </c>
      <c r="BU10" s="295">
        <f t="shared" si="22"/>
        <v>73.88514424373146</v>
      </c>
      <c r="BV10" s="296">
        <f>BS10/BQ10%</f>
        <v>42.92068663074803</v>
      </c>
      <c r="BW10" s="298">
        <f aca="true" t="shared" si="24" ref="BW10:BY17">C10+I10+O10+U10+AA10+AG10+AM10+AS10+AY10+BE10+BK10+BQ10</f>
        <v>65977</v>
      </c>
      <c r="BX10" s="299">
        <f t="shared" si="24"/>
        <v>44603.7</v>
      </c>
      <c r="BY10" s="299">
        <f t="shared" si="24"/>
        <v>33985.799999999996</v>
      </c>
      <c r="BZ10" s="295">
        <f>BY10-BX10</f>
        <v>-10617.900000000001</v>
      </c>
      <c r="CA10" s="295">
        <f>BY10/BX10%</f>
        <v>76.19502417960841</v>
      </c>
      <c r="CB10" s="300">
        <f>BY10/BW10%</f>
        <v>51.51158737135668</v>
      </c>
      <c r="CC10" s="301"/>
    </row>
    <row r="11" spans="1:81" ht="12.75">
      <c r="A11" s="291" t="s">
        <v>91</v>
      </c>
      <c r="B11" s="292"/>
      <c r="C11" s="293">
        <v>2052.2</v>
      </c>
      <c r="D11" s="294">
        <v>1505.3</v>
      </c>
      <c r="E11" s="294">
        <v>1251.8</v>
      </c>
      <c r="F11" s="295">
        <f t="shared" si="23"/>
        <v>-253.5</v>
      </c>
      <c r="G11" s="295">
        <f t="shared" si="0"/>
        <v>83.15950308908523</v>
      </c>
      <c r="H11" s="296"/>
      <c r="I11" s="293">
        <v>46.2</v>
      </c>
      <c r="J11" s="294">
        <v>34.7</v>
      </c>
      <c r="K11" s="294">
        <v>28.2</v>
      </c>
      <c r="L11" s="295">
        <f t="shared" si="2"/>
        <v>-6.5000000000000036</v>
      </c>
      <c r="M11" s="295">
        <f t="shared" si="3"/>
        <v>81.26801152737751</v>
      </c>
      <c r="N11" s="296">
        <f>K11/I11%</f>
        <v>61.038961038961034</v>
      </c>
      <c r="O11" s="293">
        <v>530.1</v>
      </c>
      <c r="P11" s="294">
        <v>414.6</v>
      </c>
      <c r="Q11" s="294">
        <v>323.3</v>
      </c>
      <c r="R11" s="295">
        <f t="shared" si="4"/>
        <v>-91.30000000000001</v>
      </c>
      <c r="S11" s="295">
        <f>Q11/P11%</f>
        <v>77.97877472262422</v>
      </c>
      <c r="T11" s="296">
        <f>Q11/O11%</f>
        <v>60.988492737219396</v>
      </c>
      <c r="U11" s="293"/>
      <c r="V11" s="294"/>
      <c r="W11" s="294"/>
      <c r="X11" s="295"/>
      <c r="Y11" s="295"/>
      <c r="Z11" s="296"/>
      <c r="AA11" s="293"/>
      <c r="AB11" s="294"/>
      <c r="AC11" s="294"/>
      <c r="AD11" s="295"/>
      <c r="AE11" s="295"/>
      <c r="AF11" s="296"/>
      <c r="AG11" s="293"/>
      <c r="AH11" s="294"/>
      <c r="AI11" s="294"/>
      <c r="AJ11" s="295">
        <f t="shared" si="10"/>
        <v>0</v>
      </c>
      <c r="AK11" s="295"/>
      <c r="AL11" s="296"/>
      <c r="AM11" s="293"/>
      <c r="AN11" s="294"/>
      <c r="AO11" s="294"/>
      <c r="AP11" s="295"/>
      <c r="AQ11" s="295"/>
      <c r="AR11" s="296"/>
      <c r="AS11" s="293">
        <v>270.8</v>
      </c>
      <c r="AT11" s="294">
        <v>196.7</v>
      </c>
      <c r="AU11" s="294">
        <v>165.2</v>
      </c>
      <c r="AV11" s="295">
        <f t="shared" si="14"/>
        <v>-31.5</v>
      </c>
      <c r="AW11" s="295">
        <f t="shared" si="15"/>
        <v>83.98576512455516</v>
      </c>
      <c r="AX11" s="296">
        <f>AU11/AS11%</f>
        <v>61.00443131462333</v>
      </c>
      <c r="AY11" s="293">
        <v>193.2</v>
      </c>
      <c r="AZ11" s="294">
        <v>135.9</v>
      </c>
      <c r="BA11" s="294">
        <v>117.9</v>
      </c>
      <c r="BB11" s="295">
        <f t="shared" si="16"/>
        <v>-18</v>
      </c>
      <c r="BC11" s="295">
        <f t="shared" si="17"/>
        <v>86.75496688741723</v>
      </c>
      <c r="BD11" s="296">
        <f>BA11/AY11%</f>
        <v>61.0248447204969</v>
      </c>
      <c r="BE11" s="293"/>
      <c r="BF11" s="294"/>
      <c r="BG11" s="294"/>
      <c r="BH11" s="295"/>
      <c r="BI11" s="295"/>
      <c r="BJ11" s="296"/>
      <c r="BK11" s="293">
        <v>607.8</v>
      </c>
      <c r="BL11" s="294">
        <v>455.7</v>
      </c>
      <c r="BM11" s="294">
        <v>370.8</v>
      </c>
      <c r="BN11" s="295">
        <f t="shared" si="20"/>
        <v>-84.89999999999998</v>
      </c>
      <c r="BO11" s="295">
        <f t="shared" si="21"/>
        <v>81.36932192231733</v>
      </c>
      <c r="BP11" s="296">
        <f>BM11/BK11%</f>
        <v>61.00691016781837</v>
      </c>
      <c r="BQ11" s="293">
        <v>774.6</v>
      </c>
      <c r="BR11" s="294">
        <v>597.8</v>
      </c>
      <c r="BS11" s="294">
        <v>472.5</v>
      </c>
      <c r="BT11" s="295">
        <f>BS11-BR11</f>
        <v>-125.29999999999995</v>
      </c>
      <c r="BU11" s="295">
        <f t="shared" si="22"/>
        <v>79.03981264637002</v>
      </c>
      <c r="BV11" s="296">
        <f>BS11/BQ11%</f>
        <v>60.9992254066615</v>
      </c>
      <c r="BW11" s="298">
        <f t="shared" si="24"/>
        <v>4474.9</v>
      </c>
      <c r="BX11" s="299">
        <f t="shared" si="24"/>
        <v>3340.7</v>
      </c>
      <c r="BY11" s="299">
        <f t="shared" si="24"/>
        <v>2729.7000000000003</v>
      </c>
      <c r="BZ11" s="295">
        <f>BY11-BX11</f>
        <v>-610.9999999999995</v>
      </c>
      <c r="CA11" s="295">
        <f>BY11/BX11%</f>
        <v>81.71041997186221</v>
      </c>
      <c r="CB11" s="300">
        <f>BY11/BW11%</f>
        <v>61.000245815548965</v>
      </c>
      <c r="CC11" s="301"/>
    </row>
    <row r="12" spans="1:81" ht="24.75" customHeight="1" hidden="1">
      <c r="A12" s="302" t="s">
        <v>92</v>
      </c>
      <c r="B12" s="292"/>
      <c r="C12" s="293"/>
      <c r="D12" s="294"/>
      <c r="E12" s="294"/>
      <c r="F12" s="295">
        <f t="shared" si="23"/>
        <v>0</v>
      </c>
      <c r="G12" s="295" t="e">
        <f t="shared" si="0"/>
        <v>#DIV/0!</v>
      </c>
      <c r="H12" s="296" t="e">
        <f t="shared" si="1"/>
        <v>#DIV/0!</v>
      </c>
      <c r="I12" s="293"/>
      <c r="J12" s="294"/>
      <c r="K12" s="294"/>
      <c r="L12" s="295">
        <f t="shared" si="2"/>
        <v>0</v>
      </c>
      <c r="M12" s="295" t="e">
        <f t="shared" si="3"/>
        <v>#DIV/0!</v>
      </c>
      <c r="N12" s="296" t="e">
        <f aca="true" t="shared" si="25" ref="N12:N34">K12/I12%</f>
        <v>#DIV/0!</v>
      </c>
      <c r="O12" s="293"/>
      <c r="P12" s="294"/>
      <c r="Q12" s="294"/>
      <c r="R12" s="295">
        <f t="shared" si="4"/>
        <v>0</v>
      </c>
      <c r="S12" s="295" t="e">
        <f>Q12/P12%</f>
        <v>#DIV/0!</v>
      </c>
      <c r="T12" s="296" t="e">
        <f>Q12/O12%</f>
        <v>#DIV/0!</v>
      </c>
      <c r="U12" s="293"/>
      <c r="V12" s="294"/>
      <c r="W12" s="294"/>
      <c r="X12" s="295">
        <f t="shared" si="6"/>
        <v>0</v>
      </c>
      <c r="Y12" s="295" t="e">
        <f t="shared" si="7"/>
        <v>#DIV/0!</v>
      </c>
      <c r="Z12" s="296" t="e">
        <f>W12/U12%</f>
        <v>#DIV/0!</v>
      </c>
      <c r="AA12" s="293"/>
      <c r="AB12" s="294"/>
      <c r="AC12" s="294"/>
      <c r="AD12" s="295">
        <f t="shared" si="8"/>
        <v>0</v>
      </c>
      <c r="AE12" s="295"/>
      <c r="AF12" s="296" t="e">
        <f aca="true" t="shared" si="26" ref="AF12:AF34">AC12/AA12%</f>
        <v>#DIV/0!</v>
      </c>
      <c r="AG12" s="293"/>
      <c r="AH12" s="294"/>
      <c r="AI12" s="294"/>
      <c r="AJ12" s="295">
        <f t="shared" si="10"/>
        <v>0</v>
      </c>
      <c r="AK12" s="295" t="e">
        <f t="shared" si="11"/>
        <v>#DIV/0!</v>
      </c>
      <c r="AL12" s="296" t="e">
        <f aca="true" t="shared" si="27" ref="AL12:AL34">AI12/AG12%</f>
        <v>#DIV/0!</v>
      </c>
      <c r="AM12" s="293"/>
      <c r="AN12" s="294"/>
      <c r="AO12" s="294"/>
      <c r="AP12" s="295">
        <f t="shared" si="12"/>
        <v>0</v>
      </c>
      <c r="AQ12" s="295" t="e">
        <f t="shared" si="13"/>
        <v>#DIV/0!</v>
      </c>
      <c r="AR12" s="296" t="e">
        <f aca="true" t="shared" si="28" ref="AR12:AR34">AO12/AM12%</f>
        <v>#DIV/0!</v>
      </c>
      <c r="AS12" s="293"/>
      <c r="AT12" s="294"/>
      <c r="AU12" s="294"/>
      <c r="AV12" s="295">
        <f t="shared" si="14"/>
        <v>0</v>
      </c>
      <c r="AW12" s="295" t="e">
        <f t="shared" si="15"/>
        <v>#DIV/0!</v>
      </c>
      <c r="AX12" s="296" t="e">
        <f aca="true" t="shared" si="29" ref="AX12:AX34">AU12/AS12%</f>
        <v>#DIV/0!</v>
      </c>
      <c r="AY12" s="293"/>
      <c r="AZ12" s="294"/>
      <c r="BA12" s="294"/>
      <c r="BB12" s="295">
        <f t="shared" si="16"/>
        <v>0</v>
      </c>
      <c r="BC12" s="295" t="e">
        <f t="shared" si="17"/>
        <v>#DIV/0!</v>
      </c>
      <c r="BD12" s="296" t="e">
        <f aca="true" t="shared" si="30" ref="BD12:BD34">BA12/AY12%</f>
        <v>#DIV/0!</v>
      </c>
      <c r="BE12" s="293"/>
      <c r="BF12" s="294"/>
      <c r="BG12" s="294"/>
      <c r="BH12" s="295">
        <f t="shared" si="18"/>
        <v>0</v>
      </c>
      <c r="BI12" s="295" t="e">
        <f t="shared" si="19"/>
        <v>#DIV/0!</v>
      </c>
      <c r="BJ12" s="296" t="e">
        <f aca="true" t="shared" si="31" ref="BJ12:BJ34">BG12/BE12%</f>
        <v>#DIV/0!</v>
      </c>
      <c r="BK12" s="293"/>
      <c r="BL12" s="294"/>
      <c r="BM12" s="294"/>
      <c r="BN12" s="295">
        <f t="shared" si="20"/>
        <v>0</v>
      </c>
      <c r="BO12" s="295" t="e">
        <f t="shared" si="21"/>
        <v>#DIV/0!</v>
      </c>
      <c r="BP12" s="296" t="e">
        <f>BM12/BK12%</f>
        <v>#DIV/0!</v>
      </c>
      <c r="BQ12" s="293"/>
      <c r="BR12" s="294"/>
      <c r="BS12" s="294"/>
      <c r="BT12" s="295">
        <f aca="true" t="shared" si="32" ref="BT12:BT27">BS12-BR12</f>
        <v>0</v>
      </c>
      <c r="BU12" s="295" t="e">
        <f t="shared" si="22"/>
        <v>#DIV/0!</v>
      </c>
      <c r="BV12" s="296" t="e">
        <f aca="true" t="shared" si="33" ref="BV12:BV34">BS12/BQ12%</f>
        <v>#DIV/0!</v>
      </c>
      <c r="BW12" s="298">
        <f t="shared" si="24"/>
        <v>0</v>
      </c>
      <c r="BX12" s="299">
        <f t="shared" si="24"/>
        <v>0</v>
      </c>
      <c r="BY12" s="299">
        <f t="shared" si="24"/>
        <v>0</v>
      </c>
      <c r="BZ12" s="295">
        <f aca="true" t="shared" si="34" ref="BZ12:BZ27">BY12-BX12</f>
        <v>0</v>
      </c>
      <c r="CA12" s="295" t="e">
        <f aca="true" t="shared" si="35" ref="CA12:CA27">BY12/BX12%</f>
        <v>#DIV/0!</v>
      </c>
      <c r="CB12" s="300" t="e">
        <f aca="true" t="shared" si="36" ref="CB12:CB34">BY12/BW12%</f>
        <v>#DIV/0!</v>
      </c>
      <c r="CC12" s="301"/>
    </row>
    <row r="13" spans="1:81" ht="12.75">
      <c r="A13" s="291" t="s">
        <v>34</v>
      </c>
      <c r="B13" s="303"/>
      <c r="C13" s="304">
        <v>119.4</v>
      </c>
      <c r="D13" s="305">
        <v>119.4</v>
      </c>
      <c r="E13" s="305">
        <v>59.7</v>
      </c>
      <c r="F13" s="295">
        <f t="shared" si="23"/>
        <v>-59.7</v>
      </c>
      <c r="G13" s="295">
        <f t="shared" si="0"/>
        <v>50.00000000000001</v>
      </c>
      <c r="H13" s="296">
        <f>E13/C13%</f>
        <v>50.00000000000001</v>
      </c>
      <c r="I13" s="304">
        <v>70</v>
      </c>
      <c r="J13" s="305">
        <v>61</v>
      </c>
      <c r="K13" s="305">
        <v>74.2</v>
      </c>
      <c r="L13" s="295">
        <f t="shared" si="2"/>
        <v>13.200000000000003</v>
      </c>
      <c r="M13" s="295">
        <f t="shared" si="3"/>
        <v>121.63934426229508</v>
      </c>
      <c r="N13" s="296">
        <f t="shared" si="25"/>
        <v>106.00000000000001</v>
      </c>
      <c r="O13" s="304">
        <v>9.5</v>
      </c>
      <c r="P13" s="305">
        <v>9.5</v>
      </c>
      <c r="Q13" s="305">
        <v>9.5</v>
      </c>
      <c r="R13" s="295">
        <f t="shared" si="4"/>
        <v>0</v>
      </c>
      <c r="S13" s="295">
        <f>Q13/P13%</f>
        <v>100</v>
      </c>
      <c r="T13" s="296">
        <f>Q13/O13%</f>
        <v>100</v>
      </c>
      <c r="U13" s="304">
        <v>374.8</v>
      </c>
      <c r="V13" s="305">
        <v>374.8</v>
      </c>
      <c r="W13" s="305">
        <v>469.5</v>
      </c>
      <c r="X13" s="295">
        <f t="shared" si="6"/>
        <v>94.69999999999999</v>
      </c>
      <c r="Y13" s="295">
        <f t="shared" si="7"/>
        <v>125.2668089647812</v>
      </c>
      <c r="Z13" s="296">
        <f>W13/U13%</f>
        <v>125.2668089647812</v>
      </c>
      <c r="AA13" s="304">
        <v>228.3</v>
      </c>
      <c r="AB13" s="305">
        <v>228.3</v>
      </c>
      <c r="AC13" s="305">
        <v>233.3</v>
      </c>
      <c r="AD13" s="295">
        <f t="shared" si="8"/>
        <v>5</v>
      </c>
      <c r="AE13" s="295">
        <f t="shared" si="9"/>
        <v>102.19010074463426</v>
      </c>
      <c r="AF13" s="296">
        <f t="shared" si="26"/>
        <v>102.19010074463426</v>
      </c>
      <c r="AG13" s="304">
        <v>89</v>
      </c>
      <c r="AH13" s="305">
        <v>89</v>
      </c>
      <c r="AI13" s="305">
        <v>80.9</v>
      </c>
      <c r="AJ13" s="295">
        <f t="shared" si="10"/>
        <v>-8.099999999999994</v>
      </c>
      <c r="AK13" s="295">
        <f t="shared" si="11"/>
        <v>90.89887640449439</v>
      </c>
      <c r="AL13" s="296">
        <f t="shared" si="27"/>
        <v>90.89887640449439</v>
      </c>
      <c r="AM13" s="304">
        <v>175.7</v>
      </c>
      <c r="AN13" s="305">
        <v>175.7</v>
      </c>
      <c r="AO13" s="305">
        <v>205.8</v>
      </c>
      <c r="AP13" s="295">
        <f t="shared" si="12"/>
        <v>30.100000000000023</v>
      </c>
      <c r="AQ13" s="295">
        <f t="shared" si="13"/>
        <v>117.13147410358567</v>
      </c>
      <c r="AR13" s="296">
        <f t="shared" si="28"/>
        <v>117.13147410358567</v>
      </c>
      <c r="AS13" s="304">
        <v>200</v>
      </c>
      <c r="AT13" s="305">
        <v>200</v>
      </c>
      <c r="AU13" s="305">
        <v>259.5</v>
      </c>
      <c r="AV13" s="295">
        <f t="shared" si="14"/>
        <v>59.5</v>
      </c>
      <c r="AW13" s="295">
        <f t="shared" si="15"/>
        <v>129.75</v>
      </c>
      <c r="AX13" s="296">
        <f t="shared" si="29"/>
        <v>129.75</v>
      </c>
      <c r="AY13" s="304">
        <v>2086.2</v>
      </c>
      <c r="AZ13" s="305">
        <v>2086.2</v>
      </c>
      <c r="BA13" s="305">
        <v>3353.5</v>
      </c>
      <c r="BB13" s="295">
        <f t="shared" si="16"/>
        <v>1267.3000000000002</v>
      </c>
      <c r="BC13" s="295">
        <f t="shared" si="17"/>
        <v>160.74681238615665</v>
      </c>
      <c r="BD13" s="296">
        <f t="shared" si="30"/>
        <v>160.74681238615665</v>
      </c>
      <c r="BE13" s="304">
        <v>17.9</v>
      </c>
      <c r="BF13" s="305">
        <v>17.9</v>
      </c>
      <c r="BG13" s="305">
        <v>7.4</v>
      </c>
      <c r="BH13" s="295">
        <f t="shared" si="18"/>
        <v>-10.499999999999998</v>
      </c>
      <c r="BI13" s="295">
        <f t="shared" si="19"/>
        <v>41.34078212290503</v>
      </c>
      <c r="BJ13" s="296">
        <f t="shared" si="31"/>
        <v>41.34078212290503</v>
      </c>
      <c r="BK13" s="304">
        <v>75.5</v>
      </c>
      <c r="BL13" s="305">
        <v>75.5</v>
      </c>
      <c r="BM13" s="305">
        <v>75.8</v>
      </c>
      <c r="BN13" s="295">
        <f t="shared" si="20"/>
        <v>0.29999999999999716</v>
      </c>
      <c r="BO13" s="295">
        <f t="shared" si="21"/>
        <v>100.39735099337747</v>
      </c>
      <c r="BP13" s="296">
        <f aca="true" t="shared" si="37" ref="BP13:BP34">BM13/BK13%</f>
        <v>100.39735099337747</v>
      </c>
      <c r="BQ13" s="304"/>
      <c r="BR13" s="305"/>
      <c r="BS13" s="305"/>
      <c r="BT13" s="295">
        <f t="shared" si="32"/>
        <v>0</v>
      </c>
      <c r="BU13" s="295"/>
      <c r="BV13" s="296"/>
      <c r="BW13" s="298">
        <f t="shared" si="24"/>
        <v>3446.2999999999997</v>
      </c>
      <c r="BX13" s="299">
        <f t="shared" si="24"/>
        <v>3437.2999999999997</v>
      </c>
      <c r="BY13" s="299">
        <f t="shared" si="24"/>
        <v>4829.099999999999</v>
      </c>
      <c r="BZ13" s="295">
        <f t="shared" si="34"/>
        <v>1391.7999999999997</v>
      </c>
      <c r="CA13" s="295">
        <f t="shared" si="35"/>
        <v>140.4910831175632</v>
      </c>
      <c r="CB13" s="300">
        <f t="shared" si="36"/>
        <v>140.12419116153558</v>
      </c>
      <c r="CC13" s="301"/>
    </row>
    <row r="14" spans="1:81" ht="12.75">
      <c r="A14" s="306" t="s">
        <v>93</v>
      </c>
      <c r="B14" s="303"/>
      <c r="C14" s="304">
        <v>4879.4</v>
      </c>
      <c r="D14" s="305">
        <v>558</v>
      </c>
      <c r="E14" s="305">
        <v>216.8</v>
      </c>
      <c r="F14" s="295">
        <f t="shared" si="23"/>
        <v>-341.2</v>
      </c>
      <c r="G14" s="295">
        <f t="shared" si="0"/>
        <v>38.85304659498208</v>
      </c>
      <c r="H14" s="296">
        <f t="shared" si="1"/>
        <v>4.443169242119933</v>
      </c>
      <c r="I14" s="304">
        <v>100</v>
      </c>
      <c r="J14" s="305">
        <v>44</v>
      </c>
      <c r="K14" s="305">
        <v>4.5</v>
      </c>
      <c r="L14" s="295">
        <f t="shared" si="2"/>
        <v>-39.5</v>
      </c>
      <c r="M14" s="295">
        <f t="shared" si="3"/>
        <v>10.227272727272727</v>
      </c>
      <c r="N14" s="296">
        <f t="shared" si="25"/>
        <v>4.5</v>
      </c>
      <c r="O14" s="304">
        <v>240.9</v>
      </c>
      <c r="P14" s="305">
        <v>239.6</v>
      </c>
      <c r="Q14" s="305">
        <v>5.5</v>
      </c>
      <c r="R14" s="295">
        <f t="shared" si="4"/>
        <v>-234.1</v>
      </c>
      <c r="S14" s="295">
        <f t="shared" si="5"/>
        <v>2.295492487479132</v>
      </c>
      <c r="T14" s="296">
        <f aca="true" t="shared" si="38" ref="T14:T34">Q14/O14%</f>
        <v>2.28310502283105</v>
      </c>
      <c r="U14" s="304">
        <v>68.5</v>
      </c>
      <c r="V14" s="305">
        <v>58.5</v>
      </c>
      <c r="W14" s="305">
        <v>28.4</v>
      </c>
      <c r="X14" s="295">
        <f t="shared" si="6"/>
        <v>-30.1</v>
      </c>
      <c r="Y14" s="295">
        <f>W14/V14%</f>
        <v>48.547008547008545</v>
      </c>
      <c r="Z14" s="296">
        <f>W14/U14%</f>
        <v>41.459854014598534</v>
      </c>
      <c r="AA14" s="304">
        <v>32</v>
      </c>
      <c r="AB14" s="305">
        <v>26.8</v>
      </c>
      <c r="AC14" s="305">
        <v>0.9</v>
      </c>
      <c r="AD14" s="295">
        <f t="shared" si="8"/>
        <v>-25.900000000000002</v>
      </c>
      <c r="AE14" s="295">
        <f t="shared" si="9"/>
        <v>3.3582089552238803</v>
      </c>
      <c r="AF14" s="296">
        <f t="shared" si="26"/>
        <v>2.8125</v>
      </c>
      <c r="AG14" s="304">
        <v>366.1</v>
      </c>
      <c r="AH14" s="305">
        <v>191</v>
      </c>
      <c r="AI14" s="305">
        <v>7.3</v>
      </c>
      <c r="AJ14" s="295">
        <f t="shared" si="10"/>
        <v>-183.7</v>
      </c>
      <c r="AK14" s="295">
        <f t="shared" si="11"/>
        <v>3.8219895287958114</v>
      </c>
      <c r="AL14" s="296">
        <f t="shared" si="27"/>
        <v>1.9939907129199672</v>
      </c>
      <c r="AM14" s="304">
        <v>87.3</v>
      </c>
      <c r="AN14" s="305">
        <v>49.8</v>
      </c>
      <c r="AO14" s="305">
        <v>16.4</v>
      </c>
      <c r="AP14" s="295">
        <f t="shared" si="12"/>
        <v>-33.4</v>
      </c>
      <c r="AQ14" s="295">
        <f t="shared" si="13"/>
        <v>32.93172690763052</v>
      </c>
      <c r="AR14" s="296">
        <f t="shared" si="28"/>
        <v>18.78579610538373</v>
      </c>
      <c r="AS14" s="304">
        <v>84.2</v>
      </c>
      <c r="AT14" s="305">
        <v>74.2</v>
      </c>
      <c r="AU14" s="305">
        <v>0.3</v>
      </c>
      <c r="AV14" s="295">
        <f t="shared" si="14"/>
        <v>-73.9</v>
      </c>
      <c r="AW14" s="295">
        <f t="shared" si="15"/>
        <v>0.40431266846361186</v>
      </c>
      <c r="AX14" s="296">
        <f t="shared" si="29"/>
        <v>0.3562945368171021</v>
      </c>
      <c r="AY14" s="304">
        <v>1575.9</v>
      </c>
      <c r="AZ14" s="305">
        <v>939.5</v>
      </c>
      <c r="BA14" s="305">
        <v>55.3</v>
      </c>
      <c r="BB14" s="295">
        <f t="shared" si="16"/>
        <v>-884.2</v>
      </c>
      <c r="BC14" s="295">
        <f t="shared" si="17"/>
        <v>5.886109632783396</v>
      </c>
      <c r="BD14" s="296">
        <f t="shared" si="30"/>
        <v>3.509105907735262</v>
      </c>
      <c r="BE14" s="304">
        <v>26.6</v>
      </c>
      <c r="BF14" s="305">
        <v>19.1</v>
      </c>
      <c r="BG14" s="305">
        <v>0.1</v>
      </c>
      <c r="BH14" s="295">
        <f t="shared" si="18"/>
        <v>-19</v>
      </c>
      <c r="BI14" s="295">
        <f t="shared" si="19"/>
        <v>0.5235602094240838</v>
      </c>
      <c r="BJ14" s="296">
        <f t="shared" si="31"/>
        <v>0.37593984962406013</v>
      </c>
      <c r="BK14" s="304">
        <v>285.3</v>
      </c>
      <c r="BL14" s="305">
        <v>37</v>
      </c>
      <c r="BM14" s="305">
        <v>4.4</v>
      </c>
      <c r="BN14" s="295">
        <f t="shared" si="20"/>
        <v>-32.6</v>
      </c>
      <c r="BO14" s="295">
        <f t="shared" si="21"/>
        <v>11.891891891891893</v>
      </c>
      <c r="BP14" s="296">
        <f t="shared" si="37"/>
        <v>1.5422362425517</v>
      </c>
      <c r="BQ14" s="304">
        <v>848.7</v>
      </c>
      <c r="BR14" s="305">
        <v>16.2</v>
      </c>
      <c r="BS14" s="305">
        <v>13.5</v>
      </c>
      <c r="BT14" s="295">
        <f t="shared" si="32"/>
        <v>-2.6999999999999993</v>
      </c>
      <c r="BU14" s="295">
        <f t="shared" si="22"/>
        <v>83.33333333333333</v>
      </c>
      <c r="BV14" s="296">
        <f t="shared" si="33"/>
        <v>1.5906680805938493</v>
      </c>
      <c r="BW14" s="298">
        <f t="shared" si="24"/>
        <v>8594.9</v>
      </c>
      <c r="BX14" s="299">
        <f t="shared" si="24"/>
        <v>2253.7</v>
      </c>
      <c r="BY14" s="299">
        <f t="shared" si="24"/>
        <v>353.40000000000003</v>
      </c>
      <c r="BZ14" s="295">
        <f t="shared" si="34"/>
        <v>-1900.2999999999997</v>
      </c>
      <c r="CA14" s="295">
        <f t="shared" si="35"/>
        <v>15.680880330123799</v>
      </c>
      <c r="CB14" s="300">
        <f t="shared" si="36"/>
        <v>4.111740683428545</v>
      </c>
      <c r="CC14" s="301"/>
    </row>
    <row r="15" spans="1:81" s="312" customFormat="1" ht="12.75">
      <c r="A15" s="307" t="s">
        <v>94</v>
      </c>
      <c r="B15" s="308"/>
      <c r="C15" s="309">
        <v>36049.1</v>
      </c>
      <c r="D15" s="310">
        <v>20443.3</v>
      </c>
      <c r="E15" s="310">
        <v>13791.4</v>
      </c>
      <c r="F15" s="295">
        <f t="shared" si="23"/>
        <v>-6651.9</v>
      </c>
      <c r="G15" s="295">
        <f t="shared" si="0"/>
        <v>67.46171117187538</v>
      </c>
      <c r="H15" s="296">
        <f t="shared" si="1"/>
        <v>38.2572657847214</v>
      </c>
      <c r="I15" s="309">
        <v>2524</v>
      </c>
      <c r="J15" s="310">
        <v>1210</v>
      </c>
      <c r="K15" s="310">
        <v>607.9</v>
      </c>
      <c r="L15" s="295">
        <f t="shared" si="2"/>
        <v>-602.1</v>
      </c>
      <c r="M15" s="295">
        <f t="shared" si="3"/>
        <v>50.239669421487605</v>
      </c>
      <c r="N15" s="296">
        <f t="shared" si="25"/>
        <v>24.084786053882727</v>
      </c>
      <c r="O15" s="309">
        <v>2120.7</v>
      </c>
      <c r="P15" s="310">
        <v>1856.9</v>
      </c>
      <c r="Q15" s="310">
        <v>528.6</v>
      </c>
      <c r="R15" s="295">
        <f t="shared" si="4"/>
        <v>-1328.3000000000002</v>
      </c>
      <c r="S15" s="295">
        <f t="shared" si="5"/>
        <v>28.466799504550593</v>
      </c>
      <c r="T15" s="296">
        <f t="shared" si="38"/>
        <v>24.925732069599665</v>
      </c>
      <c r="U15" s="309">
        <v>3430.5</v>
      </c>
      <c r="V15" s="310">
        <v>2496.5</v>
      </c>
      <c r="W15" s="310">
        <v>235.2</v>
      </c>
      <c r="X15" s="295">
        <f t="shared" si="6"/>
        <v>-2261.3</v>
      </c>
      <c r="Y15" s="295">
        <f t="shared" si="7"/>
        <v>9.421189665531744</v>
      </c>
      <c r="Z15" s="296">
        <f>W15/U15%</f>
        <v>6.856143419326629</v>
      </c>
      <c r="AA15" s="309">
        <v>3963.4</v>
      </c>
      <c r="AB15" s="310">
        <v>3124.6</v>
      </c>
      <c r="AC15" s="310">
        <v>502.4</v>
      </c>
      <c r="AD15" s="295">
        <f t="shared" si="8"/>
        <v>-2622.2</v>
      </c>
      <c r="AE15" s="295">
        <f t="shared" si="9"/>
        <v>16.07885809383601</v>
      </c>
      <c r="AF15" s="296">
        <f t="shared" si="26"/>
        <v>12.675985265176363</v>
      </c>
      <c r="AG15" s="309">
        <v>1742.2</v>
      </c>
      <c r="AH15" s="310">
        <v>1029</v>
      </c>
      <c r="AI15" s="310">
        <v>396.4</v>
      </c>
      <c r="AJ15" s="295">
        <f t="shared" si="10"/>
        <v>-632.6</v>
      </c>
      <c r="AK15" s="295">
        <f t="shared" si="11"/>
        <v>38.522837706511176</v>
      </c>
      <c r="AL15" s="296">
        <f t="shared" si="27"/>
        <v>22.752841235219837</v>
      </c>
      <c r="AM15" s="309">
        <v>2632</v>
      </c>
      <c r="AN15" s="310">
        <v>2018.3</v>
      </c>
      <c r="AO15" s="310">
        <v>1037.4</v>
      </c>
      <c r="AP15" s="295">
        <f t="shared" si="12"/>
        <v>-980.8999999999999</v>
      </c>
      <c r="AQ15" s="295">
        <f t="shared" si="13"/>
        <v>51.39969281078135</v>
      </c>
      <c r="AR15" s="296">
        <f t="shared" si="28"/>
        <v>39.41489361702128</v>
      </c>
      <c r="AS15" s="309">
        <v>2456</v>
      </c>
      <c r="AT15" s="310">
        <v>2106</v>
      </c>
      <c r="AU15" s="310">
        <v>295.7</v>
      </c>
      <c r="AV15" s="295">
        <f t="shared" si="14"/>
        <v>-1810.3</v>
      </c>
      <c r="AW15" s="295">
        <f t="shared" si="15"/>
        <v>14.040835707502374</v>
      </c>
      <c r="AX15" s="296">
        <f t="shared" si="29"/>
        <v>12.039902280130294</v>
      </c>
      <c r="AY15" s="309">
        <v>3275.1</v>
      </c>
      <c r="AZ15" s="310">
        <v>2613.4</v>
      </c>
      <c r="BA15" s="310">
        <v>661</v>
      </c>
      <c r="BB15" s="295">
        <f t="shared" si="16"/>
        <v>-1952.4</v>
      </c>
      <c r="BC15" s="295">
        <f t="shared" si="17"/>
        <v>25.2927221244356</v>
      </c>
      <c r="BD15" s="296">
        <f t="shared" si="30"/>
        <v>20.1825898445849</v>
      </c>
      <c r="BE15" s="309">
        <v>1498.8</v>
      </c>
      <c r="BF15" s="310">
        <v>1465.7</v>
      </c>
      <c r="BG15" s="310">
        <v>208.9</v>
      </c>
      <c r="BH15" s="295">
        <f t="shared" si="18"/>
        <v>-1256.8</v>
      </c>
      <c r="BI15" s="295">
        <f t="shared" si="19"/>
        <v>14.252575561165314</v>
      </c>
      <c r="BJ15" s="296">
        <f t="shared" si="31"/>
        <v>13.93781692020283</v>
      </c>
      <c r="BK15" s="309">
        <v>2095.1</v>
      </c>
      <c r="BL15" s="310">
        <v>1128.5</v>
      </c>
      <c r="BM15" s="310">
        <v>389</v>
      </c>
      <c r="BN15" s="295">
        <f t="shared" si="20"/>
        <v>-739.5</v>
      </c>
      <c r="BO15" s="295">
        <f t="shared" si="21"/>
        <v>34.47053610988037</v>
      </c>
      <c r="BP15" s="296">
        <f t="shared" si="37"/>
        <v>18.56713283375495</v>
      </c>
      <c r="BQ15" s="309">
        <v>4676.2</v>
      </c>
      <c r="BR15" s="310">
        <v>2984.8</v>
      </c>
      <c r="BS15" s="310">
        <v>2183.4</v>
      </c>
      <c r="BT15" s="295">
        <f t="shared" si="32"/>
        <v>-801.4000000000001</v>
      </c>
      <c r="BU15" s="295">
        <f t="shared" si="22"/>
        <v>73.15062985794692</v>
      </c>
      <c r="BV15" s="296">
        <f t="shared" si="33"/>
        <v>46.691758265258116</v>
      </c>
      <c r="BW15" s="298">
        <f t="shared" si="24"/>
        <v>66463.09999999999</v>
      </c>
      <c r="BX15" s="299">
        <f t="shared" si="24"/>
        <v>42477</v>
      </c>
      <c r="BY15" s="299">
        <f t="shared" si="24"/>
        <v>20837.300000000003</v>
      </c>
      <c r="BZ15" s="295">
        <f t="shared" si="34"/>
        <v>-21639.699999999997</v>
      </c>
      <c r="CA15" s="295">
        <f t="shared" si="35"/>
        <v>49.05548885279093</v>
      </c>
      <c r="CB15" s="300">
        <f t="shared" si="36"/>
        <v>31.35168236209266</v>
      </c>
      <c r="CC15" s="311"/>
    </row>
    <row r="16" spans="1:81" ht="12.75" customHeight="1">
      <c r="A16" s="313" t="s">
        <v>95</v>
      </c>
      <c r="B16" s="314"/>
      <c r="C16" s="309"/>
      <c r="D16" s="315"/>
      <c r="E16" s="315"/>
      <c r="F16" s="295">
        <f t="shared" si="23"/>
        <v>0</v>
      </c>
      <c r="G16" s="295"/>
      <c r="H16" s="296"/>
      <c r="I16" s="309">
        <v>34.2</v>
      </c>
      <c r="J16" s="315">
        <v>19.8</v>
      </c>
      <c r="K16" s="315">
        <v>14.4</v>
      </c>
      <c r="L16" s="295">
        <f t="shared" si="2"/>
        <v>-5.4</v>
      </c>
      <c r="M16" s="295">
        <f t="shared" si="3"/>
        <v>72.72727272727272</v>
      </c>
      <c r="N16" s="296">
        <f t="shared" si="25"/>
        <v>42.10526315789473</v>
      </c>
      <c r="O16" s="309">
        <v>67</v>
      </c>
      <c r="P16" s="315">
        <v>48.9</v>
      </c>
      <c r="Q16" s="315">
        <v>38.1</v>
      </c>
      <c r="R16" s="295">
        <f t="shared" si="4"/>
        <v>-10.799999999999997</v>
      </c>
      <c r="S16" s="295">
        <f t="shared" si="5"/>
        <v>77.91411042944786</v>
      </c>
      <c r="T16" s="296">
        <f t="shared" si="38"/>
        <v>56.865671641791046</v>
      </c>
      <c r="U16" s="309">
        <v>25</v>
      </c>
      <c r="V16" s="315">
        <v>22.6</v>
      </c>
      <c r="W16" s="315">
        <v>13.7</v>
      </c>
      <c r="X16" s="295">
        <f t="shared" si="6"/>
        <v>-8.900000000000002</v>
      </c>
      <c r="Y16" s="295">
        <f t="shared" si="7"/>
        <v>60.619469026548664</v>
      </c>
      <c r="Z16" s="296">
        <f>W16/U16%</f>
        <v>54.8</v>
      </c>
      <c r="AA16" s="309">
        <v>44.9</v>
      </c>
      <c r="AB16" s="315">
        <v>31.1</v>
      </c>
      <c r="AC16" s="315">
        <v>30.8</v>
      </c>
      <c r="AD16" s="295">
        <f t="shared" si="8"/>
        <v>-0.3000000000000007</v>
      </c>
      <c r="AE16" s="295">
        <f t="shared" si="9"/>
        <v>99.03536977491962</v>
      </c>
      <c r="AF16" s="296">
        <f t="shared" si="26"/>
        <v>68.59688195991092</v>
      </c>
      <c r="AG16" s="309">
        <v>74.9</v>
      </c>
      <c r="AH16" s="315">
        <v>56.1</v>
      </c>
      <c r="AI16" s="315">
        <v>47.9</v>
      </c>
      <c r="AJ16" s="295">
        <f t="shared" si="10"/>
        <v>-8.200000000000003</v>
      </c>
      <c r="AK16" s="295">
        <f t="shared" si="11"/>
        <v>85.38324420677361</v>
      </c>
      <c r="AL16" s="296">
        <f t="shared" si="27"/>
        <v>63.95193591455273</v>
      </c>
      <c r="AM16" s="309">
        <v>60</v>
      </c>
      <c r="AN16" s="315">
        <v>33.9</v>
      </c>
      <c r="AO16" s="315">
        <v>27.4</v>
      </c>
      <c r="AP16" s="295">
        <f t="shared" si="12"/>
        <v>-6.5</v>
      </c>
      <c r="AQ16" s="295">
        <f t="shared" si="13"/>
        <v>80.8259587020649</v>
      </c>
      <c r="AR16" s="296">
        <f t="shared" si="28"/>
        <v>45.666666666666664</v>
      </c>
      <c r="AS16" s="309">
        <v>39.1</v>
      </c>
      <c r="AT16" s="315">
        <v>29.1</v>
      </c>
      <c r="AU16" s="315">
        <v>6.8</v>
      </c>
      <c r="AV16" s="295">
        <f t="shared" si="14"/>
        <v>-22.3</v>
      </c>
      <c r="AW16" s="295">
        <f t="shared" si="15"/>
        <v>23.367697594501713</v>
      </c>
      <c r="AX16" s="296">
        <f t="shared" si="29"/>
        <v>17.391304347826086</v>
      </c>
      <c r="AY16" s="309">
        <v>12.8</v>
      </c>
      <c r="AZ16" s="315">
        <v>4.3</v>
      </c>
      <c r="BA16" s="315">
        <v>9.8</v>
      </c>
      <c r="BB16" s="295">
        <f t="shared" si="16"/>
        <v>5.500000000000001</v>
      </c>
      <c r="BC16" s="295">
        <f t="shared" si="17"/>
        <v>227.90697674418607</v>
      </c>
      <c r="BD16" s="296">
        <f t="shared" si="30"/>
        <v>76.5625</v>
      </c>
      <c r="BE16" s="309">
        <v>36.9</v>
      </c>
      <c r="BF16" s="315">
        <v>26.7</v>
      </c>
      <c r="BG16" s="315">
        <v>9.9</v>
      </c>
      <c r="BH16" s="295">
        <f t="shared" si="18"/>
        <v>-16.799999999999997</v>
      </c>
      <c r="BI16" s="295">
        <f t="shared" si="19"/>
        <v>37.07865168539326</v>
      </c>
      <c r="BJ16" s="296">
        <f t="shared" si="31"/>
        <v>26.82926829268293</v>
      </c>
      <c r="BK16" s="309">
        <v>83.6</v>
      </c>
      <c r="BL16" s="315">
        <v>62.7</v>
      </c>
      <c r="BM16" s="315">
        <v>40.7</v>
      </c>
      <c r="BN16" s="295">
        <f t="shared" si="20"/>
        <v>-22</v>
      </c>
      <c r="BO16" s="295">
        <f t="shared" si="21"/>
        <v>64.91228070175438</v>
      </c>
      <c r="BP16" s="296">
        <f t="shared" si="37"/>
        <v>48.684210526315795</v>
      </c>
      <c r="BQ16" s="309">
        <v>110</v>
      </c>
      <c r="BR16" s="315">
        <v>78</v>
      </c>
      <c r="BS16" s="315">
        <v>56.1</v>
      </c>
      <c r="BT16" s="295">
        <f t="shared" si="32"/>
        <v>-21.9</v>
      </c>
      <c r="BU16" s="295">
        <f t="shared" si="22"/>
        <v>71.92307692307692</v>
      </c>
      <c r="BV16" s="296">
        <f t="shared" si="33"/>
        <v>51</v>
      </c>
      <c r="BW16" s="298">
        <f t="shared" si="24"/>
        <v>588.4</v>
      </c>
      <c r="BX16" s="299">
        <f t="shared" si="24"/>
        <v>413.2</v>
      </c>
      <c r="BY16" s="299">
        <f t="shared" si="24"/>
        <v>295.6000000000001</v>
      </c>
      <c r="BZ16" s="295">
        <f t="shared" si="34"/>
        <v>-117.59999999999991</v>
      </c>
      <c r="CA16" s="295">
        <f t="shared" si="35"/>
        <v>71.53920619554698</v>
      </c>
      <c r="CB16" s="300">
        <f t="shared" si="36"/>
        <v>50.23793337865399</v>
      </c>
      <c r="CC16" s="301"/>
    </row>
    <row r="17" spans="1:81" ht="21.75" customHeight="1" hidden="1">
      <c r="A17" s="313" t="s">
        <v>96</v>
      </c>
      <c r="B17" s="314"/>
      <c r="C17" s="309"/>
      <c r="D17" s="315"/>
      <c r="E17" s="316"/>
      <c r="F17" s="295">
        <f t="shared" si="23"/>
        <v>0</v>
      </c>
      <c r="G17" s="295"/>
      <c r="H17" s="296"/>
      <c r="I17" s="309"/>
      <c r="J17" s="315"/>
      <c r="K17" s="316"/>
      <c r="L17" s="295">
        <f t="shared" si="2"/>
        <v>0</v>
      </c>
      <c r="M17" s="295"/>
      <c r="N17" s="296"/>
      <c r="O17" s="309"/>
      <c r="P17" s="315"/>
      <c r="Q17" s="316"/>
      <c r="R17" s="295">
        <f t="shared" si="4"/>
        <v>0</v>
      </c>
      <c r="S17" s="295"/>
      <c r="T17" s="296"/>
      <c r="U17" s="309"/>
      <c r="V17" s="315"/>
      <c r="W17" s="316"/>
      <c r="X17" s="295">
        <f t="shared" si="6"/>
        <v>0</v>
      </c>
      <c r="Y17" s="295"/>
      <c r="Z17" s="296"/>
      <c r="AA17" s="309"/>
      <c r="AB17" s="315"/>
      <c r="AC17" s="316"/>
      <c r="AD17" s="295">
        <f t="shared" si="8"/>
        <v>0</v>
      </c>
      <c r="AE17" s="295"/>
      <c r="AF17" s="296"/>
      <c r="AG17" s="309"/>
      <c r="AH17" s="315"/>
      <c r="AI17" s="316"/>
      <c r="AJ17" s="295">
        <f t="shared" si="10"/>
        <v>0</v>
      </c>
      <c r="AK17" s="295"/>
      <c r="AL17" s="296"/>
      <c r="AM17" s="309"/>
      <c r="AN17" s="315"/>
      <c r="AO17" s="316"/>
      <c r="AP17" s="295">
        <f t="shared" si="12"/>
        <v>0</v>
      </c>
      <c r="AQ17" s="295"/>
      <c r="AR17" s="296"/>
      <c r="AS17" s="309"/>
      <c r="AT17" s="315"/>
      <c r="AU17" s="316"/>
      <c r="AV17" s="295">
        <f t="shared" si="14"/>
        <v>0</v>
      </c>
      <c r="AW17" s="295"/>
      <c r="AX17" s="296"/>
      <c r="AY17" s="309"/>
      <c r="AZ17" s="315"/>
      <c r="BA17" s="316"/>
      <c r="BB17" s="295">
        <f t="shared" si="16"/>
        <v>0</v>
      </c>
      <c r="BC17" s="295"/>
      <c r="BD17" s="296"/>
      <c r="BE17" s="309"/>
      <c r="BF17" s="315"/>
      <c r="BG17" s="316"/>
      <c r="BH17" s="295">
        <f t="shared" si="18"/>
        <v>0</v>
      </c>
      <c r="BI17" s="295"/>
      <c r="BJ17" s="296"/>
      <c r="BK17" s="309"/>
      <c r="BL17" s="315"/>
      <c r="BM17" s="316"/>
      <c r="BN17" s="295">
        <f t="shared" si="20"/>
        <v>0</v>
      </c>
      <c r="BO17" s="295"/>
      <c r="BP17" s="296"/>
      <c r="BQ17" s="309"/>
      <c r="BR17" s="315"/>
      <c r="BS17" s="316"/>
      <c r="BT17" s="295">
        <f t="shared" si="32"/>
        <v>0</v>
      </c>
      <c r="BU17" s="295"/>
      <c r="BV17" s="296"/>
      <c r="BW17" s="298">
        <f t="shared" si="24"/>
        <v>0</v>
      </c>
      <c r="BX17" s="299">
        <f t="shared" si="24"/>
        <v>0</v>
      </c>
      <c r="BY17" s="299">
        <f t="shared" si="24"/>
        <v>0</v>
      </c>
      <c r="BZ17" s="295">
        <f t="shared" si="34"/>
        <v>0</v>
      </c>
      <c r="CA17" s="295"/>
      <c r="CB17" s="300"/>
      <c r="CC17" s="301"/>
    </row>
    <row r="18" spans="1:81" s="324" customFormat="1" ht="21.75" customHeight="1">
      <c r="A18" s="317" t="s">
        <v>97</v>
      </c>
      <c r="B18" s="318"/>
      <c r="C18" s="319">
        <f>SUM(C19:C27)</f>
        <v>7586.200000000001</v>
      </c>
      <c r="D18" s="320">
        <f>SUM(D19:D27)</f>
        <v>5443.1</v>
      </c>
      <c r="E18" s="320">
        <f>SUM(E19:E27)</f>
        <v>6251.999999999999</v>
      </c>
      <c r="F18" s="321">
        <f t="shared" si="23"/>
        <v>808.8999999999987</v>
      </c>
      <c r="G18" s="295">
        <f t="shared" si="0"/>
        <v>114.86101670004223</v>
      </c>
      <c r="H18" s="288">
        <f aca="true" t="shared" si="39" ref="H18:H23">E18/C18%</f>
        <v>82.41280219345651</v>
      </c>
      <c r="I18" s="319">
        <f>SUM(I19:I27)</f>
        <v>124.5</v>
      </c>
      <c r="J18" s="320">
        <f>SUM(J19:J27)</f>
        <v>45.7</v>
      </c>
      <c r="K18" s="320">
        <f>SUM(K19:K27)</f>
        <v>34</v>
      </c>
      <c r="L18" s="321">
        <f t="shared" si="2"/>
        <v>-11.700000000000003</v>
      </c>
      <c r="M18" s="321">
        <f>K18/J18%</f>
        <v>74.39824945295405</v>
      </c>
      <c r="N18" s="288">
        <f t="shared" si="25"/>
        <v>27.309236947791163</v>
      </c>
      <c r="O18" s="319">
        <f>SUM(O19:O27)</f>
        <v>516.3000000000001</v>
      </c>
      <c r="P18" s="320">
        <f>SUM(P19:P27)</f>
        <v>389.1</v>
      </c>
      <c r="Q18" s="320">
        <f>SUM(Q19:Q27)</f>
        <v>278.6</v>
      </c>
      <c r="R18" s="321">
        <f t="shared" si="4"/>
        <v>-110.5</v>
      </c>
      <c r="S18" s="321">
        <f>Q18/P18%</f>
        <v>71.6011308147006</v>
      </c>
      <c r="T18" s="288">
        <f t="shared" si="38"/>
        <v>53.96087546000388</v>
      </c>
      <c r="U18" s="319">
        <f>SUM(U19:U27)</f>
        <v>98.4</v>
      </c>
      <c r="V18" s="320">
        <f>SUM(V19:V27)</f>
        <v>84.3</v>
      </c>
      <c r="W18" s="320">
        <f>SUM(W19:W27)</f>
        <v>52.7</v>
      </c>
      <c r="X18" s="321">
        <f t="shared" si="6"/>
        <v>-31.599999999999994</v>
      </c>
      <c r="Y18" s="321">
        <f>W18/V18%</f>
        <v>62.51482799525505</v>
      </c>
      <c r="Z18" s="288">
        <f>W18/U18%</f>
        <v>53.55691056910569</v>
      </c>
      <c r="AA18" s="319">
        <f>SUM(AA19:AA27)</f>
        <v>206.9</v>
      </c>
      <c r="AB18" s="320">
        <f>SUM(AB19:AB27)</f>
        <v>146.1</v>
      </c>
      <c r="AC18" s="320">
        <f>SUM(AC19:AC27)</f>
        <v>61.6</v>
      </c>
      <c r="AD18" s="321">
        <f t="shared" si="8"/>
        <v>-84.5</v>
      </c>
      <c r="AE18" s="321">
        <f>AC18/AB18%</f>
        <v>42.162902121834364</v>
      </c>
      <c r="AF18" s="288">
        <f t="shared" si="26"/>
        <v>29.772837119381347</v>
      </c>
      <c r="AG18" s="319">
        <f>SUM(AG19:AG27)</f>
        <v>360.29999999999995</v>
      </c>
      <c r="AH18" s="320">
        <f>SUM(AH19:AH27)</f>
        <v>248.79999999999998</v>
      </c>
      <c r="AI18" s="320">
        <f>SUM(AI19:AI27)</f>
        <v>209.3</v>
      </c>
      <c r="AJ18" s="321">
        <f t="shared" si="10"/>
        <v>-39.49999999999997</v>
      </c>
      <c r="AK18" s="321">
        <f>AI18/AH18%</f>
        <v>84.12379421221866</v>
      </c>
      <c r="AL18" s="288">
        <f t="shared" si="27"/>
        <v>58.09048015542604</v>
      </c>
      <c r="AM18" s="319">
        <f>SUM(AM19:AM27)</f>
        <v>50</v>
      </c>
      <c r="AN18" s="320">
        <f>SUM(AN19:AN27)</f>
        <v>40</v>
      </c>
      <c r="AO18" s="320">
        <f>SUM(AO19:AO27)</f>
        <v>243.7</v>
      </c>
      <c r="AP18" s="321">
        <f t="shared" si="12"/>
        <v>203.7</v>
      </c>
      <c r="AQ18" s="321">
        <f>AO18/AN18%</f>
        <v>609.2499999999999</v>
      </c>
      <c r="AR18" s="288">
        <f t="shared" si="28"/>
        <v>487.4</v>
      </c>
      <c r="AS18" s="319">
        <f>SUM(AS19:AS27)</f>
        <v>66.2</v>
      </c>
      <c r="AT18" s="320">
        <f>SUM(AT19:AT27)</f>
        <v>49.7</v>
      </c>
      <c r="AU18" s="320">
        <f>SUM(AU19:AU27)</f>
        <v>27.6</v>
      </c>
      <c r="AV18" s="321">
        <f t="shared" si="14"/>
        <v>-22.1</v>
      </c>
      <c r="AW18" s="321">
        <f>AU18/AT18%</f>
        <v>55.53319919517102</v>
      </c>
      <c r="AX18" s="288">
        <f t="shared" si="29"/>
        <v>41.69184290030211</v>
      </c>
      <c r="AY18" s="319">
        <f>SUM(AY19:AY27)</f>
        <v>19.8</v>
      </c>
      <c r="AZ18" s="320">
        <f>SUM(AZ19:AZ27)</f>
        <v>0</v>
      </c>
      <c r="BA18" s="320">
        <f>SUM(BA19:BA27)</f>
        <v>99</v>
      </c>
      <c r="BB18" s="321">
        <f t="shared" si="16"/>
        <v>99</v>
      </c>
      <c r="BC18" s="321"/>
      <c r="BD18" s="288">
        <f t="shared" si="30"/>
        <v>500</v>
      </c>
      <c r="BE18" s="319">
        <f>SUM(BE19:BE27)</f>
        <v>59.4</v>
      </c>
      <c r="BF18" s="320">
        <f>SUM(BF19:BF27)</f>
        <v>45.300000000000004</v>
      </c>
      <c r="BG18" s="320">
        <f>SUM(BG19:BG27)</f>
        <v>31.3</v>
      </c>
      <c r="BH18" s="321">
        <f t="shared" si="18"/>
        <v>-14.000000000000004</v>
      </c>
      <c r="BI18" s="321">
        <f>BG18/BF18%</f>
        <v>69.09492273730683</v>
      </c>
      <c r="BJ18" s="288">
        <f t="shared" si="31"/>
        <v>52.6936026936027</v>
      </c>
      <c r="BK18" s="319">
        <f>SUM(BK19:BK27)</f>
        <v>491.79999999999995</v>
      </c>
      <c r="BL18" s="320">
        <f>SUM(BL19:BL27)</f>
        <v>370.8</v>
      </c>
      <c r="BM18" s="320">
        <f>SUM(BM19:BM27)</f>
        <v>156.9</v>
      </c>
      <c r="BN18" s="321">
        <f t="shared" si="20"/>
        <v>-213.9</v>
      </c>
      <c r="BO18" s="321">
        <f>BM18/BL18%</f>
        <v>42.313915857605174</v>
      </c>
      <c r="BP18" s="288">
        <f t="shared" si="37"/>
        <v>31.903212688084594</v>
      </c>
      <c r="BQ18" s="319">
        <f>SUM(BQ19:BQ27)</f>
        <v>1463.1</v>
      </c>
      <c r="BR18" s="320">
        <f>SUM(BR19:BR27)</f>
        <v>834.9</v>
      </c>
      <c r="BS18" s="320">
        <f>SUM(BS19:BS27)</f>
        <v>670.7</v>
      </c>
      <c r="BT18" s="321">
        <f t="shared" si="32"/>
        <v>-164.19999999999993</v>
      </c>
      <c r="BU18" s="321">
        <f>BS18/BR18%</f>
        <v>80.33297400886335</v>
      </c>
      <c r="BV18" s="288">
        <f t="shared" si="33"/>
        <v>45.841022486501274</v>
      </c>
      <c r="BW18" s="286">
        <f>C18+I18+O18+U18+AA18+AG18+AM18+AS18+AY18+BE18+BK18+BQ18</f>
        <v>11042.899999999998</v>
      </c>
      <c r="BX18" s="322">
        <f>D18+J18+P18+V18+AB18+AH18+AN18+AT18+AZ18+BF18+BL18+BR18</f>
        <v>7697.800000000001</v>
      </c>
      <c r="BY18" s="322">
        <f>E18+K18+Q18+W18+AC18+AI18+AO18+AU18+BA18+BG18+BM18+BS18</f>
        <v>8117.4</v>
      </c>
      <c r="BZ18" s="321">
        <f t="shared" si="34"/>
        <v>419.59999999999854</v>
      </c>
      <c r="CA18" s="321">
        <f t="shared" si="35"/>
        <v>105.4509080516511</v>
      </c>
      <c r="CB18" s="289">
        <f t="shared" si="36"/>
        <v>73.50786478189607</v>
      </c>
      <c r="CC18" s="323"/>
    </row>
    <row r="19" spans="1:81" s="330" customFormat="1" ht="12.75">
      <c r="A19" s="325" t="s">
        <v>98</v>
      </c>
      <c r="B19" s="326"/>
      <c r="C19" s="327">
        <v>4801.6</v>
      </c>
      <c r="D19" s="328">
        <v>3317.2</v>
      </c>
      <c r="E19" s="328">
        <v>2526.7</v>
      </c>
      <c r="F19" s="295">
        <f t="shared" si="23"/>
        <v>-790.5</v>
      </c>
      <c r="G19" s="295">
        <f t="shared" si="0"/>
        <v>76.16966116001447</v>
      </c>
      <c r="H19" s="296">
        <f t="shared" si="39"/>
        <v>52.622042652449174</v>
      </c>
      <c r="I19" s="327">
        <v>88.3</v>
      </c>
      <c r="J19" s="328">
        <v>20</v>
      </c>
      <c r="K19" s="328"/>
      <c r="L19" s="295">
        <f t="shared" si="2"/>
        <v>-20</v>
      </c>
      <c r="M19" s="295"/>
      <c r="N19" s="288">
        <f t="shared" si="25"/>
        <v>0</v>
      </c>
      <c r="O19" s="327">
        <v>102</v>
      </c>
      <c r="P19" s="328">
        <v>72.7</v>
      </c>
      <c r="Q19" s="328">
        <v>48.5</v>
      </c>
      <c r="R19" s="295">
        <f t="shared" si="4"/>
        <v>-24.200000000000003</v>
      </c>
      <c r="S19" s="295">
        <f>Q19/P19%</f>
        <v>66.71251719394773</v>
      </c>
      <c r="T19" s="296">
        <f t="shared" si="38"/>
        <v>47.549019607843135</v>
      </c>
      <c r="U19" s="327">
        <v>25</v>
      </c>
      <c r="V19" s="328">
        <v>25</v>
      </c>
      <c r="W19" s="328">
        <v>25.4</v>
      </c>
      <c r="X19" s="295">
        <f t="shared" si="6"/>
        <v>0.3999999999999986</v>
      </c>
      <c r="Y19" s="295">
        <f>W19/V19%</f>
        <v>101.6</v>
      </c>
      <c r="Z19" s="296">
        <f>W19/U19%</f>
        <v>101.6</v>
      </c>
      <c r="AA19" s="327">
        <v>180.9</v>
      </c>
      <c r="AB19" s="328">
        <v>121.1</v>
      </c>
      <c r="AC19" s="328">
        <v>57.1</v>
      </c>
      <c r="AD19" s="295">
        <f t="shared" si="8"/>
        <v>-63.99999999999999</v>
      </c>
      <c r="AE19" s="295">
        <f>AC19/AB19%</f>
        <v>47.151114781172595</v>
      </c>
      <c r="AF19" s="296">
        <f t="shared" si="26"/>
        <v>31.564400221116635</v>
      </c>
      <c r="AG19" s="327"/>
      <c r="AH19" s="328"/>
      <c r="AI19" s="328"/>
      <c r="AJ19" s="295">
        <f t="shared" si="10"/>
        <v>0</v>
      </c>
      <c r="AK19" s="295"/>
      <c r="AL19" s="296"/>
      <c r="AM19" s="327"/>
      <c r="AN19" s="328"/>
      <c r="AO19" s="328">
        <v>215</v>
      </c>
      <c r="AP19" s="295">
        <f t="shared" si="12"/>
        <v>215</v>
      </c>
      <c r="AQ19" s="295"/>
      <c r="AR19" s="296"/>
      <c r="AS19" s="327">
        <v>58.2</v>
      </c>
      <c r="AT19" s="328">
        <v>43.7</v>
      </c>
      <c r="AU19" s="328">
        <v>18.8</v>
      </c>
      <c r="AV19" s="295">
        <f t="shared" si="14"/>
        <v>-24.900000000000002</v>
      </c>
      <c r="AW19" s="295">
        <f>AU19/AT19%</f>
        <v>43.02059496567505</v>
      </c>
      <c r="AX19" s="296">
        <f t="shared" si="29"/>
        <v>32.302405498281786</v>
      </c>
      <c r="AY19" s="327">
        <v>2.1</v>
      </c>
      <c r="AZ19" s="328"/>
      <c r="BA19" s="328"/>
      <c r="BB19" s="295">
        <f t="shared" si="16"/>
        <v>0</v>
      </c>
      <c r="BC19" s="295"/>
      <c r="BD19" s="296"/>
      <c r="BE19" s="327">
        <v>1</v>
      </c>
      <c r="BF19" s="328">
        <v>1</v>
      </c>
      <c r="BG19" s="328"/>
      <c r="BH19" s="295">
        <f t="shared" si="18"/>
        <v>-1</v>
      </c>
      <c r="BI19" s="295"/>
      <c r="BJ19" s="296"/>
      <c r="BK19" s="327">
        <v>17.8</v>
      </c>
      <c r="BL19" s="328">
        <v>13.2</v>
      </c>
      <c r="BM19" s="328">
        <v>5.2</v>
      </c>
      <c r="BN19" s="295">
        <f t="shared" si="20"/>
        <v>-7.999999999999999</v>
      </c>
      <c r="BO19" s="295">
        <f>BM19/BL19%</f>
        <v>39.39393939393939</v>
      </c>
      <c r="BP19" s="296">
        <f t="shared" si="37"/>
        <v>29.213483146067414</v>
      </c>
      <c r="BQ19" s="327">
        <v>167.5</v>
      </c>
      <c r="BR19" s="328">
        <v>98.2</v>
      </c>
      <c r="BS19" s="328">
        <v>72.8</v>
      </c>
      <c r="BT19" s="295">
        <f t="shared" si="32"/>
        <v>-25.400000000000006</v>
      </c>
      <c r="BU19" s="295">
        <f>BS19/BR19%</f>
        <v>74.13441955193483</v>
      </c>
      <c r="BV19" s="296">
        <f t="shared" si="33"/>
        <v>43.46268656716418</v>
      </c>
      <c r="BW19" s="298">
        <f>C19+I19+O19+U19+AA19+AG19+AM19+AS19+AY19+BE19+BK19+BQ19</f>
        <v>5444.400000000001</v>
      </c>
      <c r="BX19" s="329">
        <f aca="true" t="shared" si="40" ref="BX19:BY34">D19+J19+P19+V19+AB19+AH19+AN19+AT19+AZ19+BF19+BL19+BR19</f>
        <v>3712.099999999999</v>
      </c>
      <c r="BY19" s="329">
        <f t="shared" si="40"/>
        <v>2969.5</v>
      </c>
      <c r="BZ19" s="295">
        <f t="shared" si="34"/>
        <v>-742.599999999999</v>
      </c>
      <c r="CA19" s="295">
        <f t="shared" si="35"/>
        <v>79.99515099269958</v>
      </c>
      <c r="CB19" s="300">
        <f t="shared" si="36"/>
        <v>54.54228197781206</v>
      </c>
      <c r="CC19" s="301"/>
    </row>
    <row r="20" spans="1:81" ht="12.75">
      <c r="A20" s="331" t="s">
        <v>52</v>
      </c>
      <c r="B20" s="332"/>
      <c r="C20" s="327">
        <v>1274.6</v>
      </c>
      <c r="D20" s="333">
        <v>983.7</v>
      </c>
      <c r="E20" s="333">
        <v>882.2</v>
      </c>
      <c r="F20" s="295">
        <f t="shared" si="23"/>
        <v>-101.5</v>
      </c>
      <c r="G20" s="295">
        <f t="shared" si="0"/>
        <v>89.68181356104505</v>
      </c>
      <c r="H20" s="296">
        <f t="shared" si="39"/>
        <v>69.21387101835872</v>
      </c>
      <c r="I20" s="327"/>
      <c r="J20" s="333"/>
      <c r="K20" s="333"/>
      <c r="L20" s="295">
        <f t="shared" si="2"/>
        <v>0</v>
      </c>
      <c r="M20" s="295"/>
      <c r="N20" s="288"/>
      <c r="O20" s="327">
        <v>169.1</v>
      </c>
      <c r="P20" s="333">
        <v>98.8</v>
      </c>
      <c r="Q20" s="333">
        <v>70</v>
      </c>
      <c r="R20" s="295">
        <f t="shared" si="4"/>
        <v>-28.799999999999997</v>
      </c>
      <c r="S20" s="295">
        <f>Q20/P20%</f>
        <v>70.8502024291498</v>
      </c>
      <c r="T20" s="296">
        <f>Q20/O20%</f>
        <v>41.39562389118865</v>
      </c>
      <c r="U20" s="327"/>
      <c r="V20" s="333"/>
      <c r="W20" s="333"/>
      <c r="X20" s="295">
        <f t="shared" si="6"/>
        <v>0</v>
      </c>
      <c r="Y20" s="295"/>
      <c r="Z20" s="296"/>
      <c r="AA20" s="327"/>
      <c r="AB20" s="333"/>
      <c r="AC20" s="333"/>
      <c r="AD20" s="295">
        <f t="shared" si="8"/>
        <v>0</v>
      </c>
      <c r="AE20" s="295"/>
      <c r="AF20" s="296"/>
      <c r="AG20" s="327">
        <v>117.3</v>
      </c>
      <c r="AH20" s="333">
        <v>70.9</v>
      </c>
      <c r="AI20" s="333">
        <v>43.4</v>
      </c>
      <c r="AJ20" s="295">
        <f t="shared" si="10"/>
        <v>-27.500000000000007</v>
      </c>
      <c r="AK20" s="295">
        <f>AI20/AH20%</f>
        <v>61.212976022566984</v>
      </c>
      <c r="AL20" s="296">
        <f t="shared" si="27"/>
        <v>36.99914748508099</v>
      </c>
      <c r="AM20" s="327"/>
      <c r="AN20" s="333"/>
      <c r="AO20" s="333"/>
      <c r="AP20" s="295">
        <f t="shared" si="12"/>
        <v>0</v>
      </c>
      <c r="AQ20" s="295"/>
      <c r="AR20" s="296"/>
      <c r="AS20" s="327"/>
      <c r="AT20" s="333"/>
      <c r="AU20" s="333"/>
      <c r="AV20" s="295">
        <f t="shared" si="14"/>
        <v>0</v>
      </c>
      <c r="AW20" s="295"/>
      <c r="AX20" s="296"/>
      <c r="AY20" s="327"/>
      <c r="AZ20" s="333"/>
      <c r="BA20" s="333"/>
      <c r="BB20" s="295">
        <f t="shared" si="16"/>
        <v>0</v>
      </c>
      <c r="BC20" s="295"/>
      <c r="BD20" s="296"/>
      <c r="BE20" s="327">
        <v>49.9</v>
      </c>
      <c r="BF20" s="333">
        <v>37.2</v>
      </c>
      <c r="BG20" s="333">
        <v>27.2</v>
      </c>
      <c r="BH20" s="295">
        <f t="shared" si="18"/>
        <v>-10.000000000000004</v>
      </c>
      <c r="BI20" s="295">
        <f>BG20/BF20%</f>
        <v>73.11827956989247</v>
      </c>
      <c r="BJ20" s="296">
        <f t="shared" si="31"/>
        <v>54.50901803607214</v>
      </c>
      <c r="BK20" s="327">
        <v>139.6</v>
      </c>
      <c r="BL20" s="333">
        <v>104.7</v>
      </c>
      <c r="BM20" s="333">
        <v>16</v>
      </c>
      <c r="BN20" s="295">
        <f t="shared" si="20"/>
        <v>-88.7</v>
      </c>
      <c r="BO20" s="295">
        <f>BM20/BL20%</f>
        <v>15.281757402101242</v>
      </c>
      <c r="BP20" s="296">
        <f t="shared" si="37"/>
        <v>11.461318051575931</v>
      </c>
      <c r="BQ20" s="327">
        <v>826.4</v>
      </c>
      <c r="BR20" s="333">
        <v>355.1</v>
      </c>
      <c r="BS20" s="333">
        <v>238.5</v>
      </c>
      <c r="BT20" s="295">
        <f t="shared" si="32"/>
        <v>-116.60000000000002</v>
      </c>
      <c r="BU20" s="295">
        <f>BS20/BR20%</f>
        <v>67.16417910447761</v>
      </c>
      <c r="BV20" s="296">
        <f t="shared" si="33"/>
        <v>28.86011616650533</v>
      </c>
      <c r="BW20" s="298">
        <f aca="true" t="shared" si="41" ref="BW20:BW34">C20+I20+O20+U20+AA20+AG20+AM20+AS20+AY20+BE20+BK20+BQ20</f>
        <v>2576.8999999999996</v>
      </c>
      <c r="BX20" s="329">
        <f t="shared" si="40"/>
        <v>1650.4</v>
      </c>
      <c r="BY20" s="329">
        <f t="shared" si="40"/>
        <v>1277.3000000000002</v>
      </c>
      <c r="BZ20" s="295">
        <f t="shared" si="34"/>
        <v>-373.0999999999999</v>
      </c>
      <c r="CA20" s="295">
        <f t="shared" si="35"/>
        <v>77.39335918565197</v>
      </c>
      <c r="CB20" s="300">
        <f t="shared" si="36"/>
        <v>49.56730955799606</v>
      </c>
      <c r="CC20" s="301"/>
    </row>
    <row r="21" spans="1:81" ht="12.75">
      <c r="A21" s="331" t="s">
        <v>99</v>
      </c>
      <c r="B21" s="332"/>
      <c r="C21" s="327">
        <v>51.7</v>
      </c>
      <c r="D21" s="333">
        <v>51.7</v>
      </c>
      <c r="E21" s="333">
        <v>51.7</v>
      </c>
      <c r="F21" s="295">
        <f t="shared" si="23"/>
        <v>0</v>
      </c>
      <c r="G21" s="295"/>
      <c r="H21" s="296">
        <f t="shared" si="39"/>
        <v>100</v>
      </c>
      <c r="I21" s="327"/>
      <c r="J21" s="333"/>
      <c r="K21" s="333"/>
      <c r="L21" s="295">
        <f t="shared" si="2"/>
        <v>0</v>
      </c>
      <c r="M21" s="295"/>
      <c r="N21" s="288"/>
      <c r="O21" s="327"/>
      <c r="P21" s="333"/>
      <c r="Q21" s="333"/>
      <c r="R21" s="295">
        <f t="shared" si="4"/>
        <v>0</v>
      </c>
      <c r="S21" s="295"/>
      <c r="T21" s="296"/>
      <c r="U21" s="327"/>
      <c r="V21" s="333"/>
      <c r="W21" s="333"/>
      <c r="X21" s="295">
        <f t="shared" si="6"/>
        <v>0</v>
      </c>
      <c r="Y21" s="295"/>
      <c r="Z21" s="296"/>
      <c r="AA21" s="327"/>
      <c r="AB21" s="333"/>
      <c r="AC21" s="333"/>
      <c r="AD21" s="295">
        <f t="shared" si="8"/>
        <v>0</v>
      </c>
      <c r="AE21" s="295"/>
      <c r="AF21" s="296"/>
      <c r="AG21" s="327"/>
      <c r="AH21" s="333"/>
      <c r="AI21" s="333"/>
      <c r="AJ21" s="295">
        <f t="shared" si="10"/>
        <v>0</v>
      </c>
      <c r="AK21" s="295"/>
      <c r="AL21" s="296"/>
      <c r="AM21" s="327"/>
      <c r="AN21" s="333"/>
      <c r="AO21" s="333"/>
      <c r="AP21" s="295">
        <f t="shared" si="12"/>
        <v>0</v>
      </c>
      <c r="AQ21" s="295"/>
      <c r="AR21" s="296"/>
      <c r="AS21" s="327"/>
      <c r="AT21" s="333"/>
      <c r="AU21" s="333"/>
      <c r="AV21" s="295">
        <f t="shared" si="14"/>
        <v>0</v>
      </c>
      <c r="AW21" s="295"/>
      <c r="AX21" s="296"/>
      <c r="AY21" s="327"/>
      <c r="AZ21" s="333"/>
      <c r="BA21" s="333"/>
      <c r="BB21" s="295">
        <f t="shared" si="16"/>
        <v>0</v>
      </c>
      <c r="BC21" s="295"/>
      <c r="BD21" s="296"/>
      <c r="BE21" s="327"/>
      <c r="BF21" s="333"/>
      <c r="BG21" s="333"/>
      <c r="BH21" s="295">
        <f t="shared" si="18"/>
        <v>0</v>
      </c>
      <c r="BI21" s="295"/>
      <c r="BJ21" s="296"/>
      <c r="BK21" s="327"/>
      <c r="BL21" s="333"/>
      <c r="BM21" s="333"/>
      <c r="BN21" s="295">
        <f t="shared" si="20"/>
        <v>0</v>
      </c>
      <c r="BO21" s="295"/>
      <c r="BP21" s="296"/>
      <c r="BQ21" s="327"/>
      <c r="BR21" s="333"/>
      <c r="BS21" s="333"/>
      <c r="BT21" s="295">
        <f t="shared" si="32"/>
        <v>0</v>
      </c>
      <c r="BU21" s="295"/>
      <c r="BV21" s="296"/>
      <c r="BW21" s="298">
        <f t="shared" si="41"/>
        <v>51.7</v>
      </c>
      <c r="BX21" s="329">
        <f t="shared" si="40"/>
        <v>51.7</v>
      </c>
      <c r="BY21" s="329">
        <f t="shared" si="40"/>
        <v>51.7</v>
      </c>
      <c r="BZ21" s="295">
        <f t="shared" si="34"/>
        <v>0</v>
      </c>
      <c r="CA21" s="295"/>
      <c r="CB21" s="300">
        <f t="shared" si="36"/>
        <v>100</v>
      </c>
      <c r="CC21" s="301"/>
    </row>
    <row r="22" spans="1:81" ht="12.75">
      <c r="A22" s="334" t="s">
        <v>100</v>
      </c>
      <c r="B22" s="332"/>
      <c r="C22" s="327">
        <v>854.2</v>
      </c>
      <c r="D22" s="333">
        <v>628.1</v>
      </c>
      <c r="E22" s="333">
        <v>492.1</v>
      </c>
      <c r="F22" s="295">
        <f t="shared" si="23"/>
        <v>-136</v>
      </c>
      <c r="G22" s="295">
        <f t="shared" si="0"/>
        <v>78.34739691131985</v>
      </c>
      <c r="H22" s="296">
        <f t="shared" si="39"/>
        <v>57.60945914305783</v>
      </c>
      <c r="I22" s="327">
        <v>31.6</v>
      </c>
      <c r="J22" s="333">
        <v>23.7</v>
      </c>
      <c r="K22" s="333">
        <v>9.7</v>
      </c>
      <c r="L22" s="295">
        <f t="shared" si="2"/>
        <v>-14</v>
      </c>
      <c r="M22" s="295">
        <f>K22/J22%</f>
        <v>40.92827004219409</v>
      </c>
      <c r="N22" s="296">
        <f t="shared" si="25"/>
        <v>30.696202531645568</v>
      </c>
      <c r="O22" s="327">
        <v>158</v>
      </c>
      <c r="P22" s="333">
        <v>147.8</v>
      </c>
      <c r="Q22" s="333">
        <v>113.3</v>
      </c>
      <c r="R22" s="295">
        <f t="shared" si="4"/>
        <v>-34.500000000000014</v>
      </c>
      <c r="S22" s="295">
        <f>Q22/P22%</f>
        <v>76.65764546684707</v>
      </c>
      <c r="T22" s="296">
        <f>Q22/O22%</f>
        <v>71.70886075949366</v>
      </c>
      <c r="U22" s="327">
        <v>18</v>
      </c>
      <c r="V22" s="333">
        <v>13.5</v>
      </c>
      <c r="W22" s="333">
        <v>6.5</v>
      </c>
      <c r="X22" s="295">
        <f t="shared" si="6"/>
        <v>-7</v>
      </c>
      <c r="Y22" s="295">
        <f>W22/V22%</f>
        <v>48.148148148148145</v>
      </c>
      <c r="Z22" s="296">
        <f>W22/U22%</f>
        <v>36.111111111111114</v>
      </c>
      <c r="AA22" s="327"/>
      <c r="AB22" s="333"/>
      <c r="AC22" s="333"/>
      <c r="AD22" s="295">
        <f t="shared" si="8"/>
        <v>0</v>
      </c>
      <c r="AE22" s="295"/>
      <c r="AF22" s="296"/>
      <c r="AG22" s="327">
        <v>221.6</v>
      </c>
      <c r="AH22" s="333">
        <v>166.2</v>
      </c>
      <c r="AI22" s="333">
        <v>137.9</v>
      </c>
      <c r="AJ22" s="295">
        <f t="shared" si="10"/>
        <v>-28.299999999999983</v>
      </c>
      <c r="AK22" s="295">
        <f>AI22/AH22%</f>
        <v>82.97232250300843</v>
      </c>
      <c r="AL22" s="296">
        <f t="shared" si="27"/>
        <v>62.22924187725633</v>
      </c>
      <c r="AM22" s="327"/>
      <c r="AN22" s="333"/>
      <c r="AO22" s="333"/>
      <c r="AP22" s="295">
        <f t="shared" si="12"/>
        <v>0</v>
      </c>
      <c r="AQ22" s="295"/>
      <c r="AR22" s="296"/>
      <c r="AS22" s="327"/>
      <c r="AT22" s="333"/>
      <c r="AU22" s="333"/>
      <c r="AV22" s="295">
        <f t="shared" si="14"/>
        <v>0</v>
      </c>
      <c r="AW22" s="295"/>
      <c r="AX22" s="296"/>
      <c r="AY22" s="327">
        <v>12.3</v>
      </c>
      <c r="AZ22" s="333"/>
      <c r="BA22" s="333">
        <v>9.4</v>
      </c>
      <c r="BB22" s="295">
        <f t="shared" si="16"/>
        <v>9.4</v>
      </c>
      <c r="BC22" s="295"/>
      <c r="BD22" s="296"/>
      <c r="BE22" s="327"/>
      <c r="BF22" s="333"/>
      <c r="BG22" s="333"/>
      <c r="BH22" s="295">
        <f t="shared" si="18"/>
        <v>0</v>
      </c>
      <c r="BI22" s="295"/>
      <c r="BJ22" s="296"/>
      <c r="BK22" s="327">
        <v>266.9</v>
      </c>
      <c r="BL22" s="333">
        <v>200.1</v>
      </c>
      <c r="BM22" s="333">
        <v>125.2</v>
      </c>
      <c r="BN22" s="295">
        <f t="shared" si="20"/>
        <v>-74.89999999999999</v>
      </c>
      <c r="BO22" s="295">
        <f>BM22/BL22%</f>
        <v>62.568715642178915</v>
      </c>
      <c r="BP22" s="296">
        <f>BM22/BK22%</f>
        <v>46.90895466466842</v>
      </c>
      <c r="BQ22" s="327">
        <v>422.4</v>
      </c>
      <c r="BR22" s="333">
        <v>334.9</v>
      </c>
      <c r="BS22" s="333">
        <v>257.7</v>
      </c>
      <c r="BT22" s="295">
        <f t="shared" si="32"/>
        <v>-77.19999999999999</v>
      </c>
      <c r="BU22" s="295">
        <f>BS22/BR22%</f>
        <v>76.9483427888922</v>
      </c>
      <c r="BV22" s="296">
        <f>BS22/BQ22%</f>
        <v>61.00852272727272</v>
      </c>
      <c r="BW22" s="298">
        <f t="shared" si="41"/>
        <v>1985</v>
      </c>
      <c r="BX22" s="329">
        <f t="shared" si="40"/>
        <v>1514.3000000000002</v>
      </c>
      <c r="BY22" s="329">
        <f t="shared" si="40"/>
        <v>1151.8</v>
      </c>
      <c r="BZ22" s="295">
        <f t="shared" si="34"/>
        <v>-362.5000000000002</v>
      </c>
      <c r="CA22" s="295">
        <f t="shared" si="35"/>
        <v>76.06154658918311</v>
      </c>
      <c r="CB22" s="300">
        <f t="shared" si="36"/>
        <v>58.025188916876566</v>
      </c>
      <c r="CC22" s="301"/>
    </row>
    <row r="23" spans="1:81" ht="12.75">
      <c r="A23" s="334" t="s">
        <v>101</v>
      </c>
      <c r="B23" s="332"/>
      <c r="C23" s="327">
        <v>4.1</v>
      </c>
      <c r="D23" s="333">
        <v>4.1</v>
      </c>
      <c r="E23" s="333">
        <v>4.1</v>
      </c>
      <c r="F23" s="295">
        <f t="shared" si="23"/>
        <v>0</v>
      </c>
      <c r="G23" s="295">
        <f t="shared" si="0"/>
        <v>100</v>
      </c>
      <c r="H23" s="296">
        <f t="shared" si="39"/>
        <v>100</v>
      </c>
      <c r="I23" s="327"/>
      <c r="J23" s="333"/>
      <c r="K23" s="333">
        <v>9.5</v>
      </c>
      <c r="L23" s="295"/>
      <c r="M23" s="295"/>
      <c r="N23" s="296"/>
      <c r="O23" s="327">
        <v>18</v>
      </c>
      <c r="P23" s="333">
        <v>18</v>
      </c>
      <c r="Q23" s="333">
        <v>18</v>
      </c>
      <c r="R23" s="295">
        <f t="shared" si="4"/>
        <v>0</v>
      </c>
      <c r="S23" s="295">
        <f>Q23/P23%</f>
        <v>100</v>
      </c>
      <c r="T23" s="296">
        <f>Q23/O23%</f>
        <v>100</v>
      </c>
      <c r="U23" s="327">
        <v>20.3</v>
      </c>
      <c r="V23" s="333">
        <v>20.3</v>
      </c>
      <c r="W23" s="333">
        <v>20.3</v>
      </c>
      <c r="X23" s="295">
        <f t="shared" si="6"/>
        <v>0</v>
      </c>
      <c r="Y23" s="295">
        <f>W23/V23%</f>
        <v>100</v>
      </c>
      <c r="Z23" s="296">
        <f>W23/U23%</f>
        <v>100</v>
      </c>
      <c r="AA23" s="327"/>
      <c r="AB23" s="333"/>
      <c r="AC23" s="333">
        <v>4.5</v>
      </c>
      <c r="AD23" s="295"/>
      <c r="AE23" s="295"/>
      <c r="AF23" s="296"/>
      <c r="AG23" s="327"/>
      <c r="AH23" s="333"/>
      <c r="AI23" s="333">
        <v>20.5</v>
      </c>
      <c r="AJ23" s="295"/>
      <c r="AK23" s="295"/>
      <c r="AL23" s="296"/>
      <c r="AM23" s="327"/>
      <c r="AN23" s="333"/>
      <c r="AO23" s="333">
        <v>6.2</v>
      </c>
      <c r="AP23" s="295">
        <f t="shared" si="12"/>
        <v>6.2</v>
      </c>
      <c r="AQ23" s="295"/>
      <c r="AR23" s="296"/>
      <c r="AS23" s="327"/>
      <c r="AT23" s="333"/>
      <c r="AU23" s="333">
        <v>6.2</v>
      </c>
      <c r="AV23" s="295"/>
      <c r="AW23" s="295"/>
      <c r="AX23" s="296"/>
      <c r="AY23" s="327"/>
      <c r="AZ23" s="333"/>
      <c r="BA23" s="333">
        <v>18.3</v>
      </c>
      <c r="BB23" s="295"/>
      <c r="BC23" s="295"/>
      <c r="BD23" s="296"/>
      <c r="BE23" s="327"/>
      <c r="BF23" s="333"/>
      <c r="BG23" s="333">
        <v>3.6</v>
      </c>
      <c r="BH23" s="295"/>
      <c r="BI23" s="295"/>
      <c r="BJ23" s="296"/>
      <c r="BK23" s="327">
        <v>9</v>
      </c>
      <c r="BL23" s="333">
        <v>9</v>
      </c>
      <c r="BM23" s="333">
        <v>10.4</v>
      </c>
      <c r="BN23" s="295">
        <f t="shared" si="20"/>
        <v>1.4000000000000004</v>
      </c>
      <c r="BO23" s="295">
        <f>BM23/BL23%</f>
        <v>115.55555555555556</v>
      </c>
      <c r="BP23" s="296">
        <f>BM23/BK23%</f>
        <v>115.55555555555556</v>
      </c>
      <c r="BQ23" s="327">
        <v>36.8</v>
      </c>
      <c r="BR23" s="333">
        <v>36.8</v>
      </c>
      <c r="BS23" s="333">
        <v>42</v>
      </c>
      <c r="BT23" s="295">
        <f t="shared" si="32"/>
        <v>5.200000000000003</v>
      </c>
      <c r="BU23" s="295">
        <f>BS23/BR23%</f>
        <v>114.1304347826087</v>
      </c>
      <c r="BV23" s="296">
        <f>BS23/BQ23%</f>
        <v>114.1304347826087</v>
      </c>
      <c r="BW23" s="298">
        <f t="shared" si="41"/>
        <v>88.2</v>
      </c>
      <c r="BX23" s="329">
        <f t="shared" si="40"/>
        <v>88.2</v>
      </c>
      <c r="BY23" s="329">
        <f t="shared" si="40"/>
        <v>163.60000000000002</v>
      </c>
      <c r="BZ23" s="295">
        <f t="shared" si="34"/>
        <v>75.40000000000002</v>
      </c>
      <c r="CA23" s="295">
        <f t="shared" si="35"/>
        <v>185.48752834467123</v>
      </c>
      <c r="CB23" s="300">
        <f t="shared" si="36"/>
        <v>185.48752834467123</v>
      </c>
      <c r="CC23" s="301"/>
    </row>
    <row r="24" spans="1:81" ht="12.75">
      <c r="A24" s="331" t="s">
        <v>102</v>
      </c>
      <c r="B24" s="332"/>
      <c r="C24" s="327"/>
      <c r="D24" s="333"/>
      <c r="E24" s="333">
        <v>36.2</v>
      </c>
      <c r="F24" s="295">
        <f t="shared" si="23"/>
        <v>36.2</v>
      </c>
      <c r="G24" s="295"/>
      <c r="H24" s="296"/>
      <c r="I24" s="327"/>
      <c r="J24" s="333"/>
      <c r="K24" s="333"/>
      <c r="L24" s="295">
        <f t="shared" si="2"/>
        <v>0</v>
      </c>
      <c r="M24" s="295"/>
      <c r="N24" s="296"/>
      <c r="O24" s="327"/>
      <c r="P24" s="333"/>
      <c r="Q24" s="333"/>
      <c r="R24" s="295">
        <f t="shared" si="4"/>
        <v>0</v>
      </c>
      <c r="S24" s="295"/>
      <c r="T24" s="296"/>
      <c r="U24" s="327"/>
      <c r="V24" s="333"/>
      <c r="W24" s="333"/>
      <c r="X24" s="295">
        <f t="shared" si="6"/>
        <v>0</v>
      </c>
      <c r="Y24" s="295"/>
      <c r="Z24" s="296"/>
      <c r="AA24" s="327"/>
      <c r="AB24" s="333"/>
      <c r="AC24" s="333"/>
      <c r="AD24" s="295">
        <f t="shared" si="8"/>
        <v>0</v>
      </c>
      <c r="AE24" s="295"/>
      <c r="AF24" s="296"/>
      <c r="AG24" s="327"/>
      <c r="AH24" s="333"/>
      <c r="AI24" s="333"/>
      <c r="AJ24" s="295">
        <f t="shared" si="10"/>
        <v>0</v>
      </c>
      <c r="AK24" s="295"/>
      <c r="AL24" s="296"/>
      <c r="AM24" s="327"/>
      <c r="AN24" s="333"/>
      <c r="AO24" s="333">
        <v>9.3</v>
      </c>
      <c r="AP24" s="295">
        <f t="shared" si="12"/>
        <v>9.3</v>
      </c>
      <c r="AQ24" s="295"/>
      <c r="AR24" s="296"/>
      <c r="AS24" s="327"/>
      <c r="AT24" s="333"/>
      <c r="AU24" s="333"/>
      <c r="AV24" s="295">
        <f t="shared" si="14"/>
        <v>0</v>
      </c>
      <c r="AW24" s="295"/>
      <c r="AX24" s="296"/>
      <c r="AY24" s="327"/>
      <c r="AZ24" s="333"/>
      <c r="BA24" s="333"/>
      <c r="BB24" s="295">
        <f t="shared" si="16"/>
        <v>0</v>
      </c>
      <c r="BC24" s="295"/>
      <c r="BD24" s="296"/>
      <c r="BE24" s="327"/>
      <c r="BF24" s="333"/>
      <c r="BG24" s="333"/>
      <c r="BH24" s="295">
        <f t="shared" si="18"/>
        <v>0</v>
      </c>
      <c r="BI24" s="295"/>
      <c r="BJ24" s="296"/>
      <c r="BK24" s="327"/>
      <c r="BL24" s="333"/>
      <c r="BM24" s="333"/>
      <c r="BN24" s="295">
        <f t="shared" si="20"/>
        <v>0</v>
      </c>
      <c r="BO24" s="295"/>
      <c r="BP24" s="296"/>
      <c r="BQ24" s="327"/>
      <c r="BR24" s="333"/>
      <c r="BS24" s="333"/>
      <c r="BT24" s="295">
        <f t="shared" si="32"/>
        <v>0</v>
      </c>
      <c r="BU24" s="295"/>
      <c r="BV24" s="296"/>
      <c r="BW24" s="298">
        <f t="shared" si="41"/>
        <v>0</v>
      </c>
      <c r="BX24" s="329">
        <f t="shared" si="40"/>
        <v>0</v>
      </c>
      <c r="BY24" s="329">
        <f t="shared" si="40"/>
        <v>45.5</v>
      </c>
      <c r="BZ24" s="295">
        <f t="shared" si="34"/>
        <v>45.5</v>
      </c>
      <c r="CA24" s="295"/>
      <c r="CB24" s="300"/>
      <c r="CC24" s="301"/>
    </row>
    <row r="25" spans="1:81" ht="12.75">
      <c r="A25" s="335" t="s">
        <v>103</v>
      </c>
      <c r="B25" s="336"/>
      <c r="C25" s="337"/>
      <c r="D25" s="338"/>
      <c r="E25" s="338">
        <v>1784</v>
      </c>
      <c r="F25" s="295">
        <f t="shared" si="23"/>
        <v>1784</v>
      </c>
      <c r="G25" s="295"/>
      <c r="H25" s="296"/>
      <c r="I25" s="337"/>
      <c r="J25" s="338"/>
      <c r="K25" s="338"/>
      <c r="L25" s="295">
        <f t="shared" si="2"/>
        <v>0</v>
      </c>
      <c r="M25" s="295"/>
      <c r="N25" s="296"/>
      <c r="O25" s="337"/>
      <c r="P25" s="338"/>
      <c r="Q25" s="338"/>
      <c r="R25" s="295">
        <f t="shared" si="4"/>
        <v>0</v>
      </c>
      <c r="S25" s="295"/>
      <c r="T25" s="296"/>
      <c r="U25" s="337"/>
      <c r="V25" s="338"/>
      <c r="W25" s="338"/>
      <c r="X25" s="295">
        <f t="shared" si="6"/>
        <v>0</v>
      </c>
      <c r="Y25" s="295"/>
      <c r="Z25" s="296"/>
      <c r="AA25" s="337"/>
      <c r="AB25" s="338"/>
      <c r="AC25" s="338"/>
      <c r="AD25" s="295">
        <f t="shared" si="8"/>
        <v>0</v>
      </c>
      <c r="AE25" s="295"/>
      <c r="AF25" s="296"/>
      <c r="AG25" s="337"/>
      <c r="AH25" s="338"/>
      <c r="AI25" s="338"/>
      <c r="AJ25" s="295">
        <f t="shared" si="10"/>
        <v>0</v>
      </c>
      <c r="AK25" s="295"/>
      <c r="AL25" s="296"/>
      <c r="AM25" s="337"/>
      <c r="AN25" s="338"/>
      <c r="AO25" s="338"/>
      <c r="AP25" s="295">
        <f t="shared" si="12"/>
        <v>0</v>
      </c>
      <c r="AQ25" s="295"/>
      <c r="AR25" s="296"/>
      <c r="AS25" s="337"/>
      <c r="AT25" s="338"/>
      <c r="AU25" s="338"/>
      <c r="AV25" s="295">
        <f t="shared" si="14"/>
        <v>0</v>
      </c>
      <c r="AW25" s="295"/>
      <c r="AX25" s="296"/>
      <c r="AY25" s="337"/>
      <c r="AZ25" s="338"/>
      <c r="BA25" s="338"/>
      <c r="BB25" s="295">
        <f t="shared" si="16"/>
        <v>0</v>
      </c>
      <c r="BC25" s="295"/>
      <c r="BD25" s="296"/>
      <c r="BE25" s="337"/>
      <c r="BF25" s="338"/>
      <c r="BG25" s="338"/>
      <c r="BH25" s="295">
        <f t="shared" si="18"/>
        <v>0</v>
      </c>
      <c r="BI25" s="295"/>
      <c r="BJ25" s="296"/>
      <c r="BK25" s="337"/>
      <c r="BL25" s="338"/>
      <c r="BM25" s="338"/>
      <c r="BN25" s="295">
        <f t="shared" si="20"/>
        <v>0</v>
      </c>
      <c r="BO25" s="295"/>
      <c r="BP25" s="296"/>
      <c r="BQ25" s="337"/>
      <c r="BR25" s="338"/>
      <c r="BS25" s="338">
        <v>14</v>
      </c>
      <c r="BT25" s="295">
        <f t="shared" si="32"/>
        <v>14</v>
      </c>
      <c r="BU25" s="295"/>
      <c r="BV25" s="296"/>
      <c r="BW25" s="298">
        <f t="shared" si="41"/>
        <v>0</v>
      </c>
      <c r="BX25" s="329">
        <f t="shared" si="40"/>
        <v>0</v>
      </c>
      <c r="BY25" s="329">
        <f t="shared" si="40"/>
        <v>1798</v>
      </c>
      <c r="BZ25" s="295">
        <f t="shared" si="34"/>
        <v>1798</v>
      </c>
      <c r="CA25" s="295"/>
      <c r="CB25" s="300"/>
      <c r="CC25" s="301"/>
    </row>
    <row r="26" spans="1:81" ht="12.75">
      <c r="A26" s="334" t="s">
        <v>104</v>
      </c>
      <c r="B26" s="339"/>
      <c r="C26" s="293"/>
      <c r="D26" s="294"/>
      <c r="E26" s="294">
        <v>48.7</v>
      </c>
      <c r="F26" s="295">
        <f t="shared" si="23"/>
        <v>48.7</v>
      </c>
      <c r="G26" s="295"/>
      <c r="H26" s="296"/>
      <c r="I26" s="293"/>
      <c r="J26" s="294"/>
      <c r="K26" s="294"/>
      <c r="L26" s="295">
        <f t="shared" si="2"/>
        <v>0</v>
      </c>
      <c r="M26" s="295"/>
      <c r="N26" s="296"/>
      <c r="O26" s="293"/>
      <c r="P26" s="294"/>
      <c r="Q26" s="294"/>
      <c r="R26" s="295">
        <f t="shared" si="4"/>
        <v>0</v>
      </c>
      <c r="S26" s="295"/>
      <c r="T26" s="296"/>
      <c r="U26" s="293"/>
      <c r="V26" s="294"/>
      <c r="W26" s="294"/>
      <c r="X26" s="295">
        <f t="shared" si="6"/>
        <v>0</v>
      </c>
      <c r="Y26" s="295"/>
      <c r="Z26" s="296"/>
      <c r="AA26" s="293"/>
      <c r="AB26" s="294"/>
      <c r="AC26" s="294"/>
      <c r="AD26" s="295">
        <f t="shared" si="8"/>
        <v>0</v>
      </c>
      <c r="AE26" s="295"/>
      <c r="AF26" s="296"/>
      <c r="AG26" s="293"/>
      <c r="AH26" s="294"/>
      <c r="AI26" s="294"/>
      <c r="AJ26" s="295">
        <f t="shared" si="10"/>
        <v>0</v>
      </c>
      <c r="AK26" s="295"/>
      <c r="AL26" s="296"/>
      <c r="AM26" s="293"/>
      <c r="AN26" s="294"/>
      <c r="AO26" s="294"/>
      <c r="AP26" s="295">
        <f t="shared" si="12"/>
        <v>0</v>
      </c>
      <c r="AQ26" s="295"/>
      <c r="AR26" s="296"/>
      <c r="AS26" s="293"/>
      <c r="AT26" s="294"/>
      <c r="AU26" s="294"/>
      <c r="AV26" s="295">
        <f t="shared" si="14"/>
        <v>0</v>
      </c>
      <c r="AW26" s="295"/>
      <c r="AX26" s="296"/>
      <c r="AY26" s="293"/>
      <c r="AZ26" s="294"/>
      <c r="BA26" s="294"/>
      <c r="BB26" s="295">
        <f t="shared" si="16"/>
        <v>0</v>
      </c>
      <c r="BC26" s="295"/>
      <c r="BD26" s="296"/>
      <c r="BE26" s="293"/>
      <c r="BF26" s="294"/>
      <c r="BG26" s="294"/>
      <c r="BH26" s="295">
        <f t="shared" si="18"/>
        <v>0</v>
      </c>
      <c r="BI26" s="295"/>
      <c r="BJ26" s="296"/>
      <c r="BK26" s="293"/>
      <c r="BL26" s="294"/>
      <c r="BM26" s="294"/>
      <c r="BN26" s="295">
        <f t="shared" si="20"/>
        <v>0</v>
      </c>
      <c r="BO26" s="295"/>
      <c r="BP26" s="296"/>
      <c r="BQ26" s="293"/>
      <c r="BR26" s="294"/>
      <c r="BS26" s="294"/>
      <c r="BT26" s="295">
        <f t="shared" si="32"/>
        <v>0</v>
      </c>
      <c r="BU26" s="295"/>
      <c r="BV26" s="296"/>
      <c r="BW26" s="298">
        <f t="shared" si="41"/>
        <v>0</v>
      </c>
      <c r="BX26" s="329">
        <f t="shared" si="40"/>
        <v>0</v>
      </c>
      <c r="BY26" s="329">
        <f t="shared" si="40"/>
        <v>48.7</v>
      </c>
      <c r="BZ26" s="295">
        <f t="shared" si="34"/>
        <v>48.7</v>
      </c>
      <c r="CA26" s="295"/>
      <c r="CB26" s="300"/>
      <c r="CC26" s="340"/>
    </row>
    <row r="27" spans="1:81" ht="12.75">
      <c r="A27" s="334" t="s">
        <v>105</v>
      </c>
      <c r="B27" s="339"/>
      <c r="C27" s="293">
        <v>600</v>
      </c>
      <c r="D27" s="294">
        <v>458.3</v>
      </c>
      <c r="E27" s="294">
        <v>426.3</v>
      </c>
      <c r="F27" s="295">
        <f t="shared" si="23"/>
        <v>-32</v>
      </c>
      <c r="G27" s="295">
        <f t="shared" si="0"/>
        <v>93.01767401265546</v>
      </c>
      <c r="H27" s="296">
        <f>E27/C27%</f>
        <v>71.05</v>
      </c>
      <c r="I27" s="293">
        <v>4.6</v>
      </c>
      <c r="J27" s="294">
        <v>2</v>
      </c>
      <c r="K27" s="294">
        <v>14.8</v>
      </c>
      <c r="L27" s="295">
        <f t="shared" si="2"/>
        <v>12.8</v>
      </c>
      <c r="M27" s="295">
        <f>K27/J27%</f>
        <v>740</v>
      </c>
      <c r="N27" s="296">
        <f t="shared" si="25"/>
        <v>321.7391304347826</v>
      </c>
      <c r="O27" s="293">
        <v>69.2</v>
      </c>
      <c r="P27" s="294">
        <v>51.8</v>
      </c>
      <c r="Q27" s="294">
        <v>28.8</v>
      </c>
      <c r="R27" s="295">
        <f t="shared" si="4"/>
        <v>-22.999999999999996</v>
      </c>
      <c r="S27" s="295">
        <f>Q27/P27%</f>
        <v>55.5984555984556</v>
      </c>
      <c r="T27" s="296">
        <f>Q27/O27%</f>
        <v>41.618497109826585</v>
      </c>
      <c r="U27" s="293">
        <v>35.1</v>
      </c>
      <c r="V27" s="294">
        <v>25.5</v>
      </c>
      <c r="W27" s="294">
        <v>0.5</v>
      </c>
      <c r="X27" s="295">
        <f t="shared" si="6"/>
        <v>-25</v>
      </c>
      <c r="Y27" s="295"/>
      <c r="Z27" s="296"/>
      <c r="AA27" s="293">
        <v>26</v>
      </c>
      <c r="AB27" s="294">
        <v>25</v>
      </c>
      <c r="AC27" s="294"/>
      <c r="AD27" s="295">
        <f t="shared" si="8"/>
        <v>-25</v>
      </c>
      <c r="AE27" s="295"/>
      <c r="AF27" s="296"/>
      <c r="AG27" s="293">
        <v>21.4</v>
      </c>
      <c r="AH27" s="294">
        <v>11.7</v>
      </c>
      <c r="AI27" s="294">
        <v>7.5</v>
      </c>
      <c r="AJ27" s="295">
        <f t="shared" si="10"/>
        <v>-4.199999999999999</v>
      </c>
      <c r="AK27" s="295">
        <f>AI27/AH27%</f>
        <v>64.1025641025641</v>
      </c>
      <c r="AL27" s="296">
        <f t="shared" si="27"/>
        <v>35.046728971962615</v>
      </c>
      <c r="AM27" s="293">
        <v>50</v>
      </c>
      <c r="AN27" s="294">
        <v>40</v>
      </c>
      <c r="AO27" s="294">
        <v>13.2</v>
      </c>
      <c r="AP27" s="295">
        <f t="shared" si="12"/>
        <v>-26.8</v>
      </c>
      <c r="AQ27" s="295">
        <f>AO27/AN27%</f>
        <v>32.99999999999999</v>
      </c>
      <c r="AR27" s="296">
        <f t="shared" si="28"/>
        <v>26.4</v>
      </c>
      <c r="AS27" s="293">
        <v>8</v>
      </c>
      <c r="AT27" s="294">
        <v>6</v>
      </c>
      <c r="AU27" s="294">
        <v>2.6</v>
      </c>
      <c r="AV27" s="295">
        <f t="shared" si="14"/>
        <v>-3.4</v>
      </c>
      <c r="AW27" s="295">
        <f>AU27/AT27%</f>
        <v>43.333333333333336</v>
      </c>
      <c r="AX27" s="296">
        <f t="shared" si="29"/>
        <v>32.5</v>
      </c>
      <c r="AY27" s="293">
        <v>5.4</v>
      </c>
      <c r="AZ27" s="294"/>
      <c r="BA27" s="294">
        <v>71.3</v>
      </c>
      <c r="BB27" s="295">
        <f t="shared" si="16"/>
        <v>71.3</v>
      </c>
      <c r="BC27" s="295"/>
      <c r="BD27" s="296"/>
      <c r="BE27" s="293">
        <v>8.5</v>
      </c>
      <c r="BF27" s="294">
        <v>7.1</v>
      </c>
      <c r="BG27" s="294">
        <v>0.5</v>
      </c>
      <c r="BH27" s="295">
        <f t="shared" si="18"/>
        <v>-6.6</v>
      </c>
      <c r="BI27" s="295"/>
      <c r="BJ27" s="296"/>
      <c r="BK27" s="293">
        <v>58.5</v>
      </c>
      <c r="BL27" s="294">
        <v>43.8</v>
      </c>
      <c r="BM27" s="294">
        <v>0.1</v>
      </c>
      <c r="BN27" s="295">
        <f t="shared" si="20"/>
        <v>-43.699999999999996</v>
      </c>
      <c r="BO27" s="295">
        <f>BM27/BL27%</f>
        <v>0.22831050228310507</v>
      </c>
      <c r="BP27" s="296">
        <f>BM27/BK27%</f>
        <v>0.17094017094017097</v>
      </c>
      <c r="BQ27" s="293">
        <v>10</v>
      </c>
      <c r="BR27" s="294">
        <v>9.9</v>
      </c>
      <c r="BS27" s="294">
        <v>45.7</v>
      </c>
      <c r="BT27" s="295">
        <f t="shared" si="32"/>
        <v>35.800000000000004</v>
      </c>
      <c r="BU27" s="295">
        <f>BS27/BR27%</f>
        <v>461.6161616161616</v>
      </c>
      <c r="BV27" s="296"/>
      <c r="BW27" s="298">
        <f t="shared" si="41"/>
        <v>896.7</v>
      </c>
      <c r="BX27" s="329">
        <f t="shared" si="40"/>
        <v>681.1</v>
      </c>
      <c r="BY27" s="329">
        <f t="shared" si="40"/>
        <v>611.3000000000001</v>
      </c>
      <c r="BZ27" s="295">
        <f t="shared" si="34"/>
        <v>-69.79999999999995</v>
      </c>
      <c r="CA27" s="295">
        <f t="shared" si="35"/>
        <v>89.75187197181032</v>
      </c>
      <c r="CB27" s="300">
        <f t="shared" si="36"/>
        <v>68.17218690754991</v>
      </c>
      <c r="CC27" s="340"/>
    </row>
    <row r="28" spans="1:80" s="290" customFormat="1" ht="12.75">
      <c r="A28" s="284" t="s">
        <v>106</v>
      </c>
      <c r="B28" s="285"/>
      <c r="C28" s="286">
        <f>SUM(C29:C33)</f>
        <v>229992.7</v>
      </c>
      <c r="D28" s="287"/>
      <c r="E28" s="287">
        <f>SUM(E29:E33)</f>
        <v>10529.6</v>
      </c>
      <c r="F28" s="341"/>
      <c r="G28" s="287"/>
      <c r="H28" s="296">
        <f>E28/C28%</f>
        <v>4.578232265632779</v>
      </c>
      <c r="I28" s="286">
        <f>SUM(I29:I32)</f>
        <v>9482.4</v>
      </c>
      <c r="J28" s="287">
        <f>SUM(J29:J32)</f>
        <v>0</v>
      </c>
      <c r="K28" s="287">
        <f>SUM(K29:K32)</f>
        <v>5668.7</v>
      </c>
      <c r="L28" s="287"/>
      <c r="M28" s="287"/>
      <c r="N28" s="288">
        <f t="shared" si="25"/>
        <v>59.78127900109677</v>
      </c>
      <c r="O28" s="286">
        <f>SUM(O29:O33)</f>
        <v>132296.6</v>
      </c>
      <c r="P28" s="287">
        <f>SUM(P29:P32)</f>
        <v>0</v>
      </c>
      <c r="Q28" s="287">
        <f>SUM(Q29:Q33)</f>
        <v>45335.7</v>
      </c>
      <c r="R28" s="287"/>
      <c r="S28" s="287"/>
      <c r="T28" s="288">
        <f t="shared" si="38"/>
        <v>34.26822760373282</v>
      </c>
      <c r="U28" s="286">
        <f>SUM(U29:U32)</f>
        <v>1657.7</v>
      </c>
      <c r="V28" s="287"/>
      <c r="W28" s="287">
        <f>SUM(W29:W32)</f>
        <v>626.2</v>
      </c>
      <c r="X28" s="287"/>
      <c r="Y28" s="287"/>
      <c r="Z28" s="288">
        <f>W28/U28%</f>
        <v>37.77523074138867</v>
      </c>
      <c r="AA28" s="286">
        <f>SUM(AA29:AA32)</f>
        <v>11230.1</v>
      </c>
      <c r="AB28" s="287"/>
      <c r="AC28" s="287">
        <f>SUM(AC29:AC32)</f>
        <v>9393.9</v>
      </c>
      <c r="AD28" s="287"/>
      <c r="AE28" s="287"/>
      <c r="AF28" s="288">
        <f t="shared" si="26"/>
        <v>83.64929965004764</v>
      </c>
      <c r="AG28" s="286">
        <f>SUM(AG29:AG32)</f>
        <v>244061.6</v>
      </c>
      <c r="AH28" s="287"/>
      <c r="AI28" s="287">
        <f>SUM(AI29:AI32)</f>
        <v>76539.8</v>
      </c>
      <c r="AJ28" s="287"/>
      <c r="AK28" s="287"/>
      <c r="AL28" s="288">
        <f t="shared" si="27"/>
        <v>31.360853161660827</v>
      </c>
      <c r="AM28" s="286">
        <f>SUM(AM29:AM32)</f>
        <v>9908.2</v>
      </c>
      <c r="AN28" s="287"/>
      <c r="AO28" s="287">
        <f>SUM(AO29:AO32)</f>
        <v>6063.1</v>
      </c>
      <c r="AP28" s="287"/>
      <c r="AQ28" s="287"/>
      <c r="AR28" s="288">
        <f t="shared" si="28"/>
        <v>61.19274943985789</v>
      </c>
      <c r="AS28" s="286">
        <f>SUM(AS29:AS32)</f>
        <v>8478.8</v>
      </c>
      <c r="AT28" s="287"/>
      <c r="AU28" s="287">
        <f>SUM(AU29:AU32)</f>
        <v>5363.900000000001</v>
      </c>
      <c r="AV28" s="287"/>
      <c r="AW28" s="287"/>
      <c r="AX28" s="288">
        <f t="shared" si="29"/>
        <v>63.26248997499647</v>
      </c>
      <c r="AY28" s="286">
        <f>SUM(AY29:AY32)</f>
        <v>9584.5</v>
      </c>
      <c r="AZ28" s="287"/>
      <c r="BA28" s="287">
        <f>SUM(BA29:BA32)</f>
        <v>2655.6000000000004</v>
      </c>
      <c r="BB28" s="287"/>
      <c r="BC28" s="287"/>
      <c r="BD28" s="288">
        <f t="shared" si="30"/>
        <v>27.707235640878505</v>
      </c>
      <c r="BE28" s="286">
        <f>SUM(BE29:BE32)</f>
        <v>5841.7</v>
      </c>
      <c r="BF28" s="287"/>
      <c r="BG28" s="287">
        <f>SUM(BG29:BG32)</f>
        <v>3613.4</v>
      </c>
      <c r="BH28" s="287"/>
      <c r="BI28" s="287"/>
      <c r="BJ28" s="288">
        <f t="shared" si="31"/>
        <v>61.85528185288529</v>
      </c>
      <c r="BK28" s="286">
        <f>SUM(BK29:BK32)</f>
        <v>50234.7</v>
      </c>
      <c r="BL28" s="287"/>
      <c r="BM28" s="287">
        <f>SUM(BM29:BM32)</f>
        <v>18637.1</v>
      </c>
      <c r="BN28" s="287"/>
      <c r="BO28" s="287"/>
      <c r="BP28" s="288">
        <f t="shared" si="37"/>
        <v>37.10005235424915</v>
      </c>
      <c r="BQ28" s="286">
        <f>SUM(BQ29:BQ33)</f>
        <v>22415.699999999997</v>
      </c>
      <c r="BR28" s="287"/>
      <c r="BS28" s="287">
        <f>SUM(BS29:BS33)</f>
        <v>9188.3</v>
      </c>
      <c r="BT28" s="287"/>
      <c r="BU28" s="287"/>
      <c r="BV28" s="288">
        <f t="shared" si="33"/>
        <v>40.99046650338825</v>
      </c>
      <c r="BW28" s="286">
        <f t="shared" si="41"/>
        <v>735184.6999999998</v>
      </c>
      <c r="BX28" s="342">
        <f t="shared" si="40"/>
        <v>0</v>
      </c>
      <c r="BY28" s="342">
        <f t="shared" si="40"/>
        <v>193615.3</v>
      </c>
      <c r="BZ28" s="287"/>
      <c r="CA28" s="287"/>
      <c r="CB28" s="289">
        <f t="shared" si="36"/>
        <v>26.335599747927294</v>
      </c>
    </row>
    <row r="29" spans="1:80" s="330" customFormat="1" ht="12.75">
      <c r="A29" s="343" t="s">
        <v>107</v>
      </c>
      <c r="B29" s="344"/>
      <c r="C29" s="293"/>
      <c r="D29" s="294"/>
      <c r="E29" s="294"/>
      <c r="F29" s="295"/>
      <c r="G29" s="295"/>
      <c r="H29" s="296"/>
      <c r="I29" s="293">
        <v>7559.7</v>
      </c>
      <c r="J29" s="294"/>
      <c r="K29" s="294">
        <v>5189.9</v>
      </c>
      <c r="L29" s="295"/>
      <c r="M29" s="295"/>
      <c r="N29" s="296">
        <f t="shared" si="25"/>
        <v>68.65219519293093</v>
      </c>
      <c r="O29" s="293">
        <v>15819.8</v>
      </c>
      <c r="P29" s="294"/>
      <c r="Q29" s="294">
        <v>10292.2</v>
      </c>
      <c r="R29" s="295"/>
      <c r="S29" s="295"/>
      <c r="T29" s="296">
        <f t="shared" si="38"/>
        <v>65.05897672536949</v>
      </c>
      <c r="U29" s="293"/>
      <c r="V29" s="294"/>
      <c r="W29" s="294"/>
      <c r="X29" s="295"/>
      <c r="Y29" s="295"/>
      <c r="Z29" s="296"/>
      <c r="AA29" s="293">
        <v>5086.1</v>
      </c>
      <c r="AB29" s="294"/>
      <c r="AC29" s="294">
        <v>4907.7</v>
      </c>
      <c r="AD29" s="295"/>
      <c r="AE29" s="295"/>
      <c r="AF29" s="296">
        <f t="shared" si="26"/>
        <v>96.49240085723834</v>
      </c>
      <c r="AG29" s="293">
        <v>9516.1</v>
      </c>
      <c r="AH29" s="294"/>
      <c r="AI29" s="294">
        <v>6050.2</v>
      </c>
      <c r="AJ29" s="295"/>
      <c r="AK29" s="295"/>
      <c r="AL29" s="296">
        <f t="shared" si="27"/>
        <v>63.57856684986496</v>
      </c>
      <c r="AM29" s="293">
        <v>7382</v>
      </c>
      <c r="AN29" s="294"/>
      <c r="AO29" s="294">
        <v>5282.3</v>
      </c>
      <c r="AP29" s="295"/>
      <c r="AQ29" s="295"/>
      <c r="AR29" s="296">
        <f t="shared" si="28"/>
        <v>71.55648875643458</v>
      </c>
      <c r="AS29" s="293">
        <v>6308.7</v>
      </c>
      <c r="AT29" s="294"/>
      <c r="AU29" s="294">
        <v>4825.3</v>
      </c>
      <c r="AV29" s="295"/>
      <c r="AW29" s="295"/>
      <c r="AX29" s="296">
        <f t="shared" si="29"/>
        <v>76.48643936151664</v>
      </c>
      <c r="AY29" s="293">
        <v>1413.3</v>
      </c>
      <c r="AZ29" s="294"/>
      <c r="BA29" s="294">
        <v>871.6</v>
      </c>
      <c r="BB29" s="295"/>
      <c r="BC29" s="295"/>
      <c r="BD29" s="296">
        <f t="shared" si="30"/>
        <v>61.67126583174132</v>
      </c>
      <c r="BE29" s="293">
        <v>4637.4</v>
      </c>
      <c r="BF29" s="294"/>
      <c r="BG29" s="294">
        <v>3381.5</v>
      </c>
      <c r="BH29" s="295"/>
      <c r="BI29" s="295"/>
      <c r="BJ29" s="296">
        <f t="shared" si="31"/>
        <v>72.91801440462329</v>
      </c>
      <c r="BK29" s="293">
        <v>12862.6</v>
      </c>
      <c r="BL29" s="294"/>
      <c r="BM29" s="294">
        <v>7898.4</v>
      </c>
      <c r="BN29" s="295"/>
      <c r="BO29" s="295"/>
      <c r="BP29" s="296">
        <f t="shared" si="37"/>
        <v>61.405936591357886</v>
      </c>
      <c r="BQ29" s="293">
        <v>10557.8</v>
      </c>
      <c r="BR29" s="294"/>
      <c r="BS29" s="294">
        <v>6211.5</v>
      </c>
      <c r="BT29" s="295"/>
      <c r="BU29" s="295"/>
      <c r="BV29" s="296">
        <f t="shared" si="33"/>
        <v>58.83327966053535</v>
      </c>
      <c r="BW29" s="298">
        <f t="shared" si="41"/>
        <v>81143.5</v>
      </c>
      <c r="BX29" s="345">
        <f t="shared" si="40"/>
        <v>0</v>
      </c>
      <c r="BY29" s="345">
        <f t="shared" si="40"/>
        <v>54910.6</v>
      </c>
      <c r="BZ29" s="299"/>
      <c r="CA29" s="295"/>
      <c r="CB29" s="300">
        <f t="shared" si="36"/>
        <v>67.67097795880139</v>
      </c>
    </row>
    <row r="30" spans="1:80" s="330" customFormat="1" ht="12.75">
      <c r="A30" s="346" t="s">
        <v>108</v>
      </c>
      <c r="B30" s="344"/>
      <c r="C30" s="293">
        <v>0.2</v>
      </c>
      <c r="D30" s="294"/>
      <c r="E30" s="294">
        <v>0.2</v>
      </c>
      <c r="F30" s="295"/>
      <c r="G30" s="295"/>
      <c r="H30" s="296">
        <f>E30/C30%</f>
        <v>100</v>
      </c>
      <c r="I30" s="293">
        <v>175</v>
      </c>
      <c r="J30" s="294"/>
      <c r="K30" s="294">
        <v>148.8</v>
      </c>
      <c r="L30" s="295"/>
      <c r="M30" s="295"/>
      <c r="N30" s="296">
        <f t="shared" si="25"/>
        <v>85.02857142857144</v>
      </c>
      <c r="O30" s="293">
        <v>175</v>
      </c>
      <c r="P30" s="294"/>
      <c r="Q30" s="294">
        <v>148.8</v>
      </c>
      <c r="R30" s="295"/>
      <c r="S30" s="295"/>
      <c r="T30" s="296">
        <f t="shared" si="38"/>
        <v>85.02857142857144</v>
      </c>
      <c r="U30" s="293">
        <v>175</v>
      </c>
      <c r="V30" s="294"/>
      <c r="W30" s="294">
        <v>148.8</v>
      </c>
      <c r="X30" s="295"/>
      <c r="Y30" s="295"/>
      <c r="Z30" s="296">
        <f>W30/U30%</f>
        <v>85.02857142857144</v>
      </c>
      <c r="AA30" s="293">
        <v>175</v>
      </c>
      <c r="AB30" s="294"/>
      <c r="AC30" s="294">
        <v>148.8</v>
      </c>
      <c r="AD30" s="295"/>
      <c r="AE30" s="295"/>
      <c r="AF30" s="296">
        <f t="shared" si="26"/>
        <v>85.02857142857144</v>
      </c>
      <c r="AG30" s="293">
        <v>349.9</v>
      </c>
      <c r="AH30" s="294"/>
      <c r="AI30" s="294">
        <v>297.4</v>
      </c>
      <c r="AJ30" s="295"/>
      <c r="AK30" s="295"/>
      <c r="AL30" s="296">
        <f t="shared" si="27"/>
        <v>84.99571306087454</v>
      </c>
      <c r="AM30" s="293">
        <v>175</v>
      </c>
      <c r="AN30" s="294"/>
      <c r="AO30" s="294">
        <v>148.8</v>
      </c>
      <c r="AP30" s="295"/>
      <c r="AQ30" s="295"/>
      <c r="AR30" s="296">
        <f t="shared" si="28"/>
        <v>85.02857142857144</v>
      </c>
      <c r="AS30" s="293">
        <v>175</v>
      </c>
      <c r="AT30" s="294"/>
      <c r="AU30" s="294">
        <v>148.8</v>
      </c>
      <c r="AV30" s="295"/>
      <c r="AW30" s="295"/>
      <c r="AX30" s="296">
        <f t="shared" si="29"/>
        <v>85.02857142857144</v>
      </c>
      <c r="AY30" s="293">
        <v>175</v>
      </c>
      <c r="AZ30" s="294"/>
      <c r="BA30" s="294">
        <v>148.8</v>
      </c>
      <c r="BB30" s="295"/>
      <c r="BC30" s="295"/>
      <c r="BD30" s="296">
        <f t="shared" si="30"/>
        <v>85.02857142857144</v>
      </c>
      <c r="BE30" s="293">
        <v>175</v>
      </c>
      <c r="BF30" s="294"/>
      <c r="BG30" s="294">
        <v>148.8</v>
      </c>
      <c r="BH30" s="295"/>
      <c r="BI30" s="295"/>
      <c r="BJ30" s="296">
        <f t="shared" si="31"/>
        <v>85.02857142857144</v>
      </c>
      <c r="BK30" s="293">
        <v>175</v>
      </c>
      <c r="BL30" s="294"/>
      <c r="BM30" s="294">
        <v>148.8</v>
      </c>
      <c r="BN30" s="295"/>
      <c r="BO30" s="295"/>
      <c r="BP30" s="296">
        <f t="shared" si="37"/>
        <v>85.02857142857144</v>
      </c>
      <c r="BQ30" s="347">
        <v>349.9</v>
      </c>
      <c r="BR30" s="294"/>
      <c r="BS30" s="294">
        <v>297.4</v>
      </c>
      <c r="BT30" s="295"/>
      <c r="BU30" s="295"/>
      <c r="BV30" s="296">
        <f t="shared" si="33"/>
        <v>84.99571306087454</v>
      </c>
      <c r="BW30" s="298">
        <f t="shared" si="41"/>
        <v>2275</v>
      </c>
      <c r="BX30" s="345">
        <f t="shared" si="40"/>
        <v>0</v>
      </c>
      <c r="BY30" s="345">
        <f t="shared" si="40"/>
        <v>1934.1999999999998</v>
      </c>
      <c r="BZ30" s="299"/>
      <c r="CA30" s="295"/>
      <c r="CB30" s="300">
        <f t="shared" si="36"/>
        <v>85.01978021978022</v>
      </c>
    </row>
    <row r="31" spans="1:82" s="330" customFormat="1" ht="12.75">
      <c r="A31" s="343" t="s">
        <v>109</v>
      </c>
      <c r="B31" s="344"/>
      <c r="C31" s="293">
        <v>229852.5</v>
      </c>
      <c r="D31" s="294"/>
      <c r="E31" s="294">
        <v>10389.4</v>
      </c>
      <c r="F31" s="295"/>
      <c r="G31" s="295"/>
      <c r="H31" s="296">
        <f>E31/C31%</f>
        <v>4.520029149128245</v>
      </c>
      <c r="I31" s="293">
        <v>1747.7</v>
      </c>
      <c r="J31" s="294"/>
      <c r="K31" s="294">
        <v>330</v>
      </c>
      <c r="L31" s="295"/>
      <c r="M31" s="295"/>
      <c r="N31" s="296">
        <f t="shared" si="25"/>
        <v>18.881959146306574</v>
      </c>
      <c r="O31" s="293">
        <v>116301.8</v>
      </c>
      <c r="P31" s="294"/>
      <c r="Q31" s="294">
        <v>34894.7</v>
      </c>
      <c r="R31" s="295"/>
      <c r="S31" s="295"/>
      <c r="T31" s="296">
        <f t="shared" si="38"/>
        <v>30.00357690078743</v>
      </c>
      <c r="U31" s="293">
        <v>1482.7</v>
      </c>
      <c r="V31" s="294"/>
      <c r="W31" s="294">
        <v>477.4</v>
      </c>
      <c r="X31" s="295"/>
      <c r="Y31" s="295"/>
      <c r="Z31" s="296">
        <f>W31/U31%</f>
        <v>32.198017130909825</v>
      </c>
      <c r="AA31" s="293">
        <v>5969</v>
      </c>
      <c r="AB31" s="294"/>
      <c r="AC31" s="294">
        <v>4337.4</v>
      </c>
      <c r="AD31" s="295"/>
      <c r="AE31" s="295"/>
      <c r="AF31" s="296">
        <f t="shared" si="26"/>
        <v>72.66543809683364</v>
      </c>
      <c r="AG31" s="293">
        <v>234195.6</v>
      </c>
      <c r="AH31" s="294"/>
      <c r="AI31" s="294">
        <v>70192.2</v>
      </c>
      <c r="AJ31" s="295"/>
      <c r="AK31" s="295"/>
      <c r="AL31" s="296">
        <f t="shared" si="27"/>
        <v>29.971613471815864</v>
      </c>
      <c r="AM31" s="293">
        <v>2351.2</v>
      </c>
      <c r="AN31" s="294"/>
      <c r="AO31" s="294">
        <v>632</v>
      </c>
      <c r="AP31" s="295"/>
      <c r="AQ31" s="295"/>
      <c r="AR31" s="296">
        <f t="shared" si="28"/>
        <v>26.87989111942838</v>
      </c>
      <c r="AS31" s="293">
        <v>1995.1</v>
      </c>
      <c r="AT31" s="294"/>
      <c r="AU31" s="294">
        <v>389.8</v>
      </c>
      <c r="AV31" s="295"/>
      <c r="AW31" s="295"/>
      <c r="AX31" s="296">
        <f t="shared" si="29"/>
        <v>19.537867776051325</v>
      </c>
      <c r="AY31" s="293">
        <v>7996.2</v>
      </c>
      <c r="AZ31" s="294"/>
      <c r="BA31" s="294">
        <v>1635.2</v>
      </c>
      <c r="BB31" s="295"/>
      <c r="BC31" s="295"/>
      <c r="BD31" s="296">
        <f t="shared" si="30"/>
        <v>20.449713613966633</v>
      </c>
      <c r="BE31" s="293">
        <v>1029.3</v>
      </c>
      <c r="BF31" s="294"/>
      <c r="BG31" s="294">
        <v>83.1</v>
      </c>
      <c r="BH31" s="295"/>
      <c r="BI31" s="295"/>
      <c r="BJ31" s="296">
        <f t="shared" si="31"/>
        <v>8.0734479743515</v>
      </c>
      <c r="BK31" s="293">
        <v>37197.1</v>
      </c>
      <c r="BL31" s="294"/>
      <c r="BM31" s="294">
        <v>10589.9</v>
      </c>
      <c r="BN31" s="295"/>
      <c r="BO31" s="295"/>
      <c r="BP31" s="296">
        <f t="shared" si="37"/>
        <v>28.46969252979399</v>
      </c>
      <c r="BQ31" s="293">
        <v>11508</v>
      </c>
      <c r="BR31" s="294"/>
      <c r="BS31" s="294">
        <v>2679.4</v>
      </c>
      <c r="BT31" s="295"/>
      <c r="BU31" s="295"/>
      <c r="BV31" s="296">
        <f t="shared" si="33"/>
        <v>23.282933611400765</v>
      </c>
      <c r="BW31" s="298">
        <f t="shared" si="41"/>
        <v>651626.2</v>
      </c>
      <c r="BX31" s="345">
        <f t="shared" si="40"/>
        <v>0</v>
      </c>
      <c r="BY31" s="345">
        <f t="shared" si="40"/>
        <v>136630.5</v>
      </c>
      <c r="BZ31" s="299"/>
      <c r="CA31" s="295"/>
      <c r="CB31" s="300">
        <f t="shared" si="36"/>
        <v>20.967619165711877</v>
      </c>
      <c r="CC31" s="348"/>
      <c r="CD31" s="348"/>
    </row>
    <row r="32" spans="1:82" s="330" customFormat="1" ht="12.75">
      <c r="A32" s="343" t="s">
        <v>110</v>
      </c>
      <c r="B32" s="344"/>
      <c r="C32" s="293">
        <v>140</v>
      </c>
      <c r="D32" s="294"/>
      <c r="E32" s="294">
        <v>140</v>
      </c>
      <c r="F32" s="295"/>
      <c r="G32" s="295"/>
      <c r="H32" s="296">
        <f>E32/C32%</f>
        <v>100</v>
      </c>
      <c r="I32" s="293"/>
      <c r="J32" s="294"/>
      <c r="K32" s="294"/>
      <c r="L32" s="295"/>
      <c r="M32" s="295"/>
      <c r="N32" s="296"/>
      <c r="O32" s="293"/>
      <c r="P32" s="294"/>
      <c r="Q32" s="294"/>
      <c r="R32" s="295"/>
      <c r="S32" s="295"/>
      <c r="T32" s="296"/>
      <c r="U32" s="293"/>
      <c r="V32" s="294"/>
      <c r="W32" s="294"/>
      <c r="X32" s="295"/>
      <c r="Y32" s="295"/>
      <c r="Z32" s="296"/>
      <c r="AA32" s="293"/>
      <c r="AB32" s="294"/>
      <c r="AC32" s="294"/>
      <c r="AD32" s="295"/>
      <c r="AE32" s="295"/>
      <c r="AF32" s="296"/>
      <c r="AG32" s="293"/>
      <c r="AH32" s="294"/>
      <c r="AI32" s="294"/>
      <c r="AJ32" s="295"/>
      <c r="AK32" s="295"/>
      <c r="AL32" s="296"/>
      <c r="AM32" s="293"/>
      <c r="AN32" s="294"/>
      <c r="AO32" s="294"/>
      <c r="AP32" s="295"/>
      <c r="AQ32" s="295"/>
      <c r="AR32" s="296"/>
      <c r="AS32" s="293"/>
      <c r="AT32" s="294"/>
      <c r="AU32" s="294"/>
      <c r="AV32" s="295"/>
      <c r="AW32" s="295"/>
      <c r="AX32" s="296"/>
      <c r="AY32" s="293"/>
      <c r="AZ32" s="294"/>
      <c r="BA32" s="294"/>
      <c r="BB32" s="295"/>
      <c r="BC32" s="295"/>
      <c r="BD32" s="296"/>
      <c r="BE32" s="293"/>
      <c r="BF32" s="294"/>
      <c r="BG32" s="294"/>
      <c r="BH32" s="295"/>
      <c r="BI32" s="295"/>
      <c r="BJ32" s="296"/>
      <c r="BK32" s="293"/>
      <c r="BL32" s="294"/>
      <c r="BM32" s="294"/>
      <c r="BN32" s="295"/>
      <c r="BO32" s="295"/>
      <c r="BP32" s="296"/>
      <c r="BQ32" s="293"/>
      <c r="BR32" s="294"/>
      <c r="BS32" s="294"/>
      <c r="BT32" s="295"/>
      <c r="BU32" s="295"/>
      <c r="BV32" s="296"/>
      <c r="BW32" s="298">
        <f t="shared" si="41"/>
        <v>140</v>
      </c>
      <c r="BX32" s="329">
        <f t="shared" si="40"/>
        <v>0</v>
      </c>
      <c r="BY32" s="329">
        <f t="shared" si="40"/>
        <v>140</v>
      </c>
      <c r="BZ32" s="295"/>
      <c r="CA32" s="295"/>
      <c r="CB32" s="300">
        <f t="shared" si="36"/>
        <v>100</v>
      </c>
      <c r="CC32" s="348"/>
      <c r="CD32" s="348"/>
    </row>
    <row r="33" spans="1:82" s="330" customFormat="1" ht="12.75" hidden="1">
      <c r="A33" s="349"/>
      <c r="B33" s="350"/>
      <c r="C33" s="293"/>
      <c r="D33" s="294"/>
      <c r="E33" s="294"/>
      <c r="F33" s="295"/>
      <c r="G33" s="295"/>
      <c r="H33" s="296"/>
      <c r="I33" s="293"/>
      <c r="J33" s="294"/>
      <c r="K33" s="294"/>
      <c r="L33" s="295"/>
      <c r="M33" s="295"/>
      <c r="N33" s="296"/>
      <c r="O33" s="293"/>
      <c r="P33" s="294"/>
      <c r="Q33" s="294"/>
      <c r="R33" s="295"/>
      <c r="S33" s="295"/>
      <c r="T33" s="296"/>
      <c r="U33" s="293"/>
      <c r="V33" s="294"/>
      <c r="W33" s="294"/>
      <c r="X33" s="295"/>
      <c r="Y33" s="295"/>
      <c r="Z33" s="296"/>
      <c r="AA33" s="293"/>
      <c r="AB33" s="294"/>
      <c r="AC33" s="294"/>
      <c r="AD33" s="295"/>
      <c r="AE33" s="295"/>
      <c r="AF33" s="296"/>
      <c r="AG33" s="293"/>
      <c r="AH33" s="294"/>
      <c r="AI33" s="294"/>
      <c r="AJ33" s="295"/>
      <c r="AK33" s="295"/>
      <c r="AL33" s="296"/>
      <c r="AM33" s="293"/>
      <c r="AN33" s="294"/>
      <c r="AO33" s="294"/>
      <c r="AP33" s="295"/>
      <c r="AQ33" s="295"/>
      <c r="AR33" s="296"/>
      <c r="AS33" s="293"/>
      <c r="AT33" s="294"/>
      <c r="AU33" s="294"/>
      <c r="AV33" s="295"/>
      <c r="AW33" s="295"/>
      <c r="AX33" s="296"/>
      <c r="AY33" s="293"/>
      <c r="AZ33" s="294"/>
      <c r="BA33" s="294"/>
      <c r="BB33" s="295"/>
      <c r="BC33" s="295"/>
      <c r="BD33" s="296"/>
      <c r="BE33" s="293"/>
      <c r="BF33" s="294"/>
      <c r="BG33" s="294"/>
      <c r="BH33" s="295"/>
      <c r="BI33" s="295"/>
      <c r="BJ33" s="296"/>
      <c r="BK33" s="293"/>
      <c r="BL33" s="294"/>
      <c r="BM33" s="294"/>
      <c r="BN33" s="295"/>
      <c r="BO33" s="295"/>
      <c r="BP33" s="296"/>
      <c r="BQ33" s="293"/>
      <c r="BR33" s="294"/>
      <c r="BS33" s="294"/>
      <c r="BT33" s="295"/>
      <c r="BU33" s="295"/>
      <c r="BV33" s="296"/>
      <c r="BW33" s="298"/>
      <c r="BX33" s="329"/>
      <c r="BY33" s="329"/>
      <c r="BZ33" s="295"/>
      <c r="CA33" s="295"/>
      <c r="CB33" s="300"/>
      <c r="CC33" s="348"/>
      <c r="CD33" s="348"/>
    </row>
    <row r="34" spans="1:82" s="358" customFormat="1" ht="13.5" thickBot="1">
      <c r="A34" s="351" t="s">
        <v>111</v>
      </c>
      <c r="B34" s="352"/>
      <c r="C34" s="353">
        <f>C9+C28</f>
        <v>326487.7</v>
      </c>
      <c r="D34" s="354"/>
      <c r="E34" s="354">
        <f>E9+E28</f>
        <v>55353</v>
      </c>
      <c r="F34" s="354"/>
      <c r="G34" s="354"/>
      <c r="H34" s="355">
        <f>E34/C34%</f>
        <v>16.954084334570645</v>
      </c>
      <c r="I34" s="353">
        <f>I9+I28</f>
        <v>13425.8</v>
      </c>
      <c r="J34" s="354"/>
      <c r="K34" s="354">
        <f>K9+K28</f>
        <v>6913.6</v>
      </c>
      <c r="L34" s="354"/>
      <c r="M34" s="354"/>
      <c r="N34" s="355">
        <f t="shared" si="25"/>
        <v>51.49488298648871</v>
      </c>
      <c r="O34" s="353">
        <f>O9+O28</f>
        <v>137521.4</v>
      </c>
      <c r="P34" s="354"/>
      <c r="Q34" s="354">
        <f>Q9+Q28</f>
        <v>47435.6</v>
      </c>
      <c r="R34" s="354"/>
      <c r="S34" s="354"/>
      <c r="T34" s="355">
        <f t="shared" si="38"/>
        <v>34.49324977785275</v>
      </c>
      <c r="U34" s="353">
        <f>U9+U28</f>
        <v>11239.1</v>
      </c>
      <c r="V34" s="354"/>
      <c r="W34" s="354">
        <f>W9+W28</f>
        <v>4724.299999999999</v>
      </c>
      <c r="X34" s="354"/>
      <c r="Y34" s="354"/>
      <c r="Z34" s="355">
        <f>W34/U34%</f>
        <v>42.03450454217864</v>
      </c>
      <c r="AA34" s="353">
        <f>AA9+AA28</f>
        <v>17059.1</v>
      </c>
      <c r="AB34" s="354"/>
      <c r="AC34" s="354">
        <f>AC9+AC28</f>
        <v>10949.699999999999</v>
      </c>
      <c r="AD34" s="354"/>
      <c r="AE34" s="354"/>
      <c r="AF34" s="355">
        <f t="shared" si="26"/>
        <v>64.18685628198439</v>
      </c>
      <c r="AG34" s="353">
        <f>AG9+AG28</f>
        <v>248555.9</v>
      </c>
      <c r="AH34" s="354"/>
      <c r="AI34" s="354">
        <f>AI9+AI28</f>
        <v>77995.90000000001</v>
      </c>
      <c r="AJ34" s="354"/>
      <c r="AK34" s="354"/>
      <c r="AL34" s="355">
        <f t="shared" si="27"/>
        <v>31.37962124415474</v>
      </c>
      <c r="AM34" s="353">
        <f>AM9+AM28</f>
        <v>13735.5</v>
      </c>
      <c r="AN34" s="354"/>
      <c r="AO34" s="354">
        <f>AO9+AO28</f>
        <v>7959.8</v>
      </c>
      <c r="AP34" s="354"/>
      <c r="AQ34" s="354"/>
      <c r="AR34" s="355">
        <f t="shared" si="28"/>
        <v>57.95056605147247</v>
      </c>
      <c r="AS34" s="353">
        <f>AS9+AS28</f>
        <v>12635.5</v>
      </c>
      <c r="AT34" s="354"/>
      <c r="AU34" s="354">
        <f>AU9+AU28</f>
        <v>6678.400000000001</v>
      </c>
      <c r="AV34" s="354"/>
      <c r="AW34" s="354"/>
      <c r="AX34" s="355">
        <f t="shared" si="29"/>
        <v>52.85425982351312</v>
      </c>
      <c r="AY34" s="353">
        <f>AY9+AY28</f>
        <v>18245.4</v>
      </c>
      <c r="AZ34" s="354"/>
      <c r="BA34" s="354">
        <f>BA9+BA28</f>
        <v>8260.800000000001</v>
      </c>
      <c r="BB34" s="354"/>
      <c r="BC34" s="354"/>
      <c r="BD34" s="355">
        <f t="shared" si="30"/>
        <v>45.27606958466244</v>
      </c>
      <c r="BE34" s="353">
        <f>BE9+BE28</f>
        <v>8020.3</v>
      </c>
      <c r="BF34" s="354"/>
      <c r="BG34" s="354">
        <f>BG9+BG28</f>
        <v>4150.6</v>
      </c>
      <c r="BH34" s="354"/>
      <c r="BI34" s="354"/>
      <c r="BJ34" s="355">
        <f t="shared" si="31"/>
        <v>51.751181377255214</v>
      </c>
      <c r="BK34" s="353">
        <f>BK9+BK28</f>
        <v>55365.799999999996</v>
      </c>
      <c r="BL34" s="354"/>
      <c r="BM34" s="354">
        <f>BM9+BM28</f>
        <v>20387.199999999997</v>
      </c>
      <c r="BN34" s="354"/>
      <c r="BO34" s="354"/>
      <c r="BP34" s="355">
        <f t="shared" si="37"/>
        <v>36.822731722471275</v>
      </c>
      <c r="BQ34" s="353">
        <f>BQ9+BQ28</f>
        <v>33480.7</v>
      </c>
      <c r="BR34" s="354"/>
      <c r="BS34" s="354">
        <f>BS9+BS28</f>
        <v>13954.7</v>
      </c>
      <c r="BT34" s="354"/>
      <c r="BU34" s="354"/>
      <c r="BV34" s="355">
        <f t="shared" si="33"/>
        <v>41.67983345628975</v>
      </c>
      <c r="BW34" s="353">
        <f t="shared" si="41"/>
        <v>895772.2000000001</v>
      </c>
      <c r="BX34" s="354">
        <f t="shared" si="40"/>
        <v>0</v>
      </c>
      <c r="BY34" s="354">
        <f t="shared" si="40"/>
        <v>264763.6</v>
      </c>
      <c r="BZ34" s="354"/>
      <c r="CA34" s="354"/>
      <c r="CB34" s="356">
        <f t="shared" si="36"/>
        <v>29.557023537903937</v>
      </c>
      <c r="CC34" s="357"/>
      <c r="CD34" s="357"/>
    </row>
    <row r="35" spans="3:82" ht="12.75"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40"/>
      <c r="AQ35" s="340"/>
      <c r="AR35" s="340"/>
      <c r="AS35" s="340"/>
      <c r="AT35" s="340"/>
      <c r="AU35" s="340"/>
      <c r="AV35" s="340"/>
      <c r="AW35" s="340"/>
      <c r="AX35" s="340"/>
      <c r="AY35" s="340"/>
      <c r="AZ35" s="340"/>
      <c r="BA35" s="340"/>
      <c r="BB35" s="340"/>
      <c r="BC35" s="340"/>
      <c r="BD35" s="340"/>
      <c r="BE35" s="340"/>
      <c r="BF35" s="340"/>
      <c r="BG35" s="340"/>
      <c r="BH35" s="340"/>
      <c r="BI35" s="340"/>
      <c r="BJ35" s="340"/>
      <c r="BK35" s="340"/>
      <c r="BL35" s="340"/>
      <c r="BM35" s="340"/>
      <c r="BN35" s="340"/>
      <c r="BO35" s="340"/>
      <c r="BP35" s="340"/>
      <c r="BQ35" s="340"/>
      <c r="BR35" s="340"/>
      <c r="BS35" s="340"/>
      <c r="BT35" s="340"/>
      <c r="BU35" s="340"/>
      <c r="BV35" s="340"/>
      <c r="BW35" s="340"/>
      <c r="BX35" s="340"/>
      <c r="BY35" s="340"/>
      <c r="BZ35" s="340"/>
      <c r="CA35" s="340"/>
      <c r="CB35" s="340"/>
      <c r="CC35" s="340"/>
      <c r="CD35" s="340"/>
    </row>
    <row r="36" spans="2:82" ht="12.75">
      <c r="B36" s="256"/>
      <c r="C36" s="256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  <c r="AW36" s="340"/>
      <c r="AX36" s="340"/>
      <c r="AY36" s="340"/>
      <c r="AZ36" s="340"/>
      <c r="BA36" s="340"/>
      <c r="BB36" s="340"/>
      <c r="BC36" s="340"/>
      <c r="BD36" s="340"/>
      <c r="BE36" s="340"/>
      <c r="BF36" s="340"/>
      <c r="BG36" s="340"/>
      <c r="BH36" s="340"/>
      <c r="BI36" s="340"/>
      <c r="BJ36" s="340"/>
      <c r="BK36" s="340"/>
      <c r="BL36" s="340"/>
      <c r="BM36" s="340"/>
      <c r="BN36" s="340"/>
      <c r="BO36" s="340"/>
      <c r="BP36" s="340"/>
      <c r="BQ36" s="340"/>
      <c r="BR36" s="340"/>
      <c r="BS36" s="340"/>
      <c r="BT36" s="340"/>
      <c r="BU36" s="340"/>
      <c r="BV36" s="340"/>
      <c r="BW36" s="340"/>
      <c r="BX36" s="340"/>
      <c r="BY36" s="340"/>
      <c r="BZ36" s="340"/>
      <c r="CA36" s="340"/>
      <c r="CB36" s="340"/>
      <c r="CC36" s="340"/>
      <c r="CD36" s="340"/>
    </row>
    <row r="37" spans="3:82" ht="12.75"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0"/>
      <c r="BG37" s="340"/>
      <c r="BH37" s="340"/>
      <c r="BI37" s="340"/>
      <c r="BJ37" s="340"/>
      <c r="BK37" s="340"/>
      <c r="BL37" s="340"/>
      <c r="BM37" s="340"/>
      <c r="BN37" s="340"/>
      <c r="BO37" s="340"/>
      <c r="BP37" s="340"/>
      <c r="BQ37" s="340"/>
      <c r="BR37" s="340"/>
      <c r="BS37" s="340"/>
      <c r="BT37" s="340"/>
      <c r="BU37" s="340"/>
      <c r="BV37" s="340"/>
      <c r="BW37" s="340"/>
      <c r="BX37" s="340"/>
      <c r="BY37" s="340"/>
      <c r="BZ37" s="340"/>
      <c r="CA37" s="340"/>
      <c r="CB37" s="340"/>
      <c r="CC37" s="340"/>
      <c r="CD37" s="340"/>
    </row>
    <row r="38" spans="3:82" ht="12.75"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40"/>
      <c r="BI38" s="340"/>
      <c r="BJ38" s="340"/>
      <c r="BK38" s="340"/>
      <c r="BL38" s="340"/>
      <c r="BM38" s="340"/>
      <c r="BN38" s="340"/>
      <c r="BO38" s="340"/>
      <c r="BP38" s="340"/>
      <c r="BQ38" s="340"/>
      <c r="BR38" s="340"/>
      <c r="BS38" s="340"/>
      <c r="BT38" s="340"/>
      <c r="BU38" s="340"/>
      <c r="BV38" s="340"/>
      <c r="BW38" s="340"/>
      <c r="BX38" s="340"/>
      <c r="BY38" s="340"/>
      <c r="BZ38" s="340"/>
      <c r="CA38" s="340"/>
      <c r="CB38" s="340"/>
      <c r="CC38" s="340"/>
      <c r="CD38" s="340"/>
    </row>
    <row r="39" spans="3:82" ht="12.75"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E39" s="340"/>
      <c r="BF39" s="340"/>
      <c r="BG39" s="340"/>
      <c r="BH39" s="340"/>
      <c r="BI39" s="340"/>
      <c r="BJ39" s="340"/>
      <c r="BK39" s="340"/>
      <c r="BL39" s="340"/>
      <c r="BM39" s="340"/>
      <c r="BN39" s="340"/>
      <c r="BO39" s="340"/>
      <c r="BP39" s="340"/>
      <c r="BQ39" s="340"/>
      <c r="BR39" s="340"/>
      <c r="BS39" s="340"/>
      <c r="BT39" s="340"/>
      <c r="BU39" s="340"/>
      <c r="BV39" s="340"/>
      <c r="BW39" s="340"/>
      <c r="BX39" s="340"/>
      <c r="BY39" s="340"/>
      <c r="BZ39" s="340"/>
      <c r="CA39" s="340"/>
      <c r="CB39" s="340"/>
      <c r="CC39" s="340"/>
      <c r="CD39" s="340"/>
    </row>
    <row r="40" spans="3:82" ht="12.75"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340"/>
      <c r="BE40" s="340"/>
      <c r="BF40" s="340"/>
      <c r="BG40" s="340"/>
      <c r="BH40" s="340"/>
      <c r="BI40" s="340"/>
      <c r="BJ40" s="340"/>
      <c r="BK40" s="340"/>
      <c r="BL40" s="340"/>
      <c r="BM40" s="340"/>
      <c r="BN40" s="340"/>
      <c r="BO40" s="340"/>
      <c r="BP40" s="340"/>
      <c r="BQ40" s="340"/>
      <c r="BR40" s="340"/>
      <c r="BS40" s="340"/>
      <c r="BT40" s="340"/>
      <c r="BU40" s="340"/>
      <c r="BV40" s="340"/>
      <c r="BW40" s="340"/>
      <c r="BX40" s="340"/>
      <c r="BY40" s="340"/>
      <c r="BZ40" s="340"/>
      <c r="CA40" s="340"/>
      <c r="CB40" s="340"/>
      <c r="CC40" s="340"/>
      <c r="CD40" s="340"/>
    </row>
    <row r="41" spans="3:82" ht="15"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0"/>
      <c r="AP41" s="340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  <c r="BC41" s="340"/>
      <c r="BD41" s="340"/>
      <c r="BE41" s="340"/>
      <c r="BF41" s="340"/>
      <c r="BG41" s="340"/>
      <c r="BH41" s="340"/>
      <c r="BI41" s="340"/>
      <c r="BJ41" s="340"/>
      <c r="BK41" s="340"/>
      <c r="BL41" s="340"/>
      <c r="BM41" s="340"/>
      <c r="BN41" s="340"/>
      <c r="BO41" s="340"/>
      <c r="BP41" s="340"/>
      <c r="BQ41" s="340"/>
      <c r="BR41" s="340"/>
      <c r="BS41" s="340"/>
      <c r="BT41" s="340"/>
      <c r="BU41" s="340"/>
      <c r="BV41" s="340"/>
      <c r="BW41" s="340"/>
      <c r="BX41" s="359"/>
      <c r="BY41" s="340"/>
      <c r="BZ41" s="340"/>
      <c r="CA41" s="340"/>
      <c r="CB41" s="340"/>
      <c r="CC41" s="340"/>
      <c r="CD41" s="340"/>
    </row>
    <row r="42" spans="3:82" ht="12.75"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P42" s="340"/>
      <c r="AQ42" s="340"/>
      <c r="AR42" s="340"/>
      <c r="AS42" s="340"/>
      <c r="AT42" s="340"/>
      <c r="AU42" s="340"/>
      <c r="AV42" s="340"/>
      <c r="AW42" s="340"/>
      <c r="AX42" s="340"/>
      <c r="AY42" s="340"/>
      <c r="AZ42" s="340"/>
      <c r="BA42" s="340"/>
      <c r="BB42" s="340"/>
      <c r="BC42" s="340"/>
      <c r="BD42" s="340"/>
      <c r="BE42" s="340"/>
      <c r="BF42" s="340"/>
      <c r="BG42" s="340"/>
      <c r="BH42" s="340"/>
      <c r="BI42" s="340"/>
      <c r="BJ42" s="340"/>
      <c r="BK42" s="340"/>
      <c r="BL42" s="340"/>
      <c r="BM42" s="340"/>
      <c r="BN42" s="340"/>
      <c r="BO42" s="340"/>
      <c r="BP42" s="340"/>
      <c r="BQ42" s="340"/>
      <c r="BR42" s="340"/>
      <c r="BS42" s="340"/>
      <c r="BT42" s="340"/>
      <c r="BU42" s="340"/>
      <c r="BV42" s="340"/>
      <c r="BW42" s="340"/>
      <c r="BX42" s="340"/>
      <c r="BY42" s="340"/>
      <c r="BZ42" s="340"/>
      <c r="CA42" s="340"/>
      <c r="CB42" s="340"/>
      <c r="CC42" s="340"/>
      <c r="CD42" s="340"/>
    </row>
    <row r="43" spans="3:82" ht="12.75"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340"/>
      <c r="BD43" s="340"/>
      <c r="BE43" s="340"/>
      <c r="BF43" s="340"/>
      <c r="BG43" s="340"/>
      <c r="BH43" s="340"/>
      <c r="BI43" s="340"/>
      <c r="BJ43" s="340"/>
      <c r="BK43" s="340"/>
      <c r="BL43" s="340"/>
      <c r="BM43" s="340"/>
      <c r="BN43" s="340"/>
      <c r="BO43" s="340"/>
      <c r="BP43" s="340"/>
      <c r="BQ43" s="340"/>
      <c r="BR43" s="340"/>
      <c r="BS43" s="340"/>
      <c r="BT43" s="340"/>
      <c r="BU43" s="340"/>
      <c r="BV43" s="340"/>
      <c r="BW43" s="340"/>
      <c r="BX43" s="340"/>
      <c r="BY43" s="340"/>
      <c r="BZ43" s="340"/>
      <c r="CA43" s="340"/>
      <c r="CB43" s="340"/>
      <c r="CC43" s="340"/>
      <c r="CD43" s="340"/>
    </row>
    <row r="44" spans="3:82" ht="12.75"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0"/>
      <c r="AS44" s="340"/>
      <c r="AT44" s="340"/>
      <c r="AU44" s="340"/>
      <c r="AV44" s="340"/>
      <c r="AW44" s="340"/>
      <c r="AX44" s="340"/>
      <c r="AY44" s="340"/>
      <c r="AZ44" s="340"/>
      <c r="BA44" s="340"/>
      <c r="BB44" s="340"/>
      <c r="BC44" s="340"/>
      <c r="BD44" s="340"/>
      <c r="BE44" s="340"/>
      <c r="BF44" s="340"/>
      <c r="BG44" s="340"/>
      <c r="BH44" s="340"/>
      <c r="BI44" s="340"/>
      <c r="BJ44" s="340"/>
      <c r="BK44" s="340"/>
      <c r="BL44" s="340"/>
      <c r="BM44" s="340"/>
      <c r="BN44" s="340"/>
      <c r="BO44" s="340"/>
      <c r="BP44" s="340"/>
      <c r="BQ44" s="340"/>
      <c r="BR44" s="340"/>
      <c r="BS44" s="340"/>
      <c r="BT44" s="340"/>
      <c r="BU44" s="340"/>
      <c r="BV44" s="340"/>
      <c r="BW44" s="340"/>
      <c r="BX44" s="340"/>
      <c r="BY44" s="340"/>
      <c r="BZ44" s="340"/>
      <c r="CA44" s="340"/>
      <c r="CB44" s="340"/>
      <c r="CC44" s="340"/>
      <c r="CD44" s="340"/>
    </row>
    <row r="45" ht="12.75">
      <c r="BX45" s="360"/>
    </row>
    <row r="46" ht="12.75">
      <c r="BX46" s="360"/>
    </row>
  </sheetData>
  <sheetProtection/>
  <mergeCells count="40">
    <mergeCell ref="BL7:BM7"/>
    <mergeCell ref="BN7:BO7"/>
    <mergeCell ref="BR7:BS7"/>
    <mergeCell ref="BT7:BU7"/>
    <mergeCell ref="BX7:BY7"/>
    <mergeCell ref="BZ7:CA7"/>
    <mergeCell ref="AT7:AU7"/>
    <mergeCell ref="AV7:AW7"/>
    <mergeCell ref="AZ7:BA7"/>
    <mergeCell ref="BB7:BC7"/>
    <mergeCell ref="BF7:BG7"/>
    <mergeCell ref="BH7:BI7"/>
    <mergeCell ref="AB7:AC7"/>
    <mergeCell ref="AD7:AE7"/>
    <mergeCell ref="AH7:AI7"/>
    <mergeCell ref="AJ7:AK7"/>
    <mergeCell ref="AN7:AO7"/>
    <mergeCell ref="AP7:AQ7"/>
    <mergeCell ref="BQ6:BV6"/>
    <mergeCell ref="BW6:CB6"/>
    <mergeCell ref="D7:E7"/>
    <mergeCell ref="F7:G7"/>
    <mergeCell ref="J7:K7"/>
    <mergeCell ref="L7:M7"/>
    <mergeCell ref="P7:Q7"/>
    <mergeCell ref="R7:S7"/>
    <mergeCell ref="V7:W7"/>
    <mergeCell ref="X7:Y7"/>
    <mergeCell ref="AG6:AL6"/>
    <mergeCell ref="AM6:AR6"/>
    <mergeCell ref="AS6:AX6"/>
    <mergeCell ref="AY6:BD6"/>
    <mergeCell ref="BE6:BJ6"/>
    <mergeCell ref="BK6:BP6"/>
    <mergeCell ref="D3:Q3"/>
    <mergeCell ref="C6:H6"/>
    <mergeCell ref="I6:N6"/>
    <mergeCell ref="O6:S6"/>
    <mergeCell ref="U6:Y6"/>
    <mergeCell ref="AA6:AF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75" r:id="rId1"/>
  <colBreaks count="4" manualBreakCount="4">
    <brk id="20" max="65535" man="1"/>
    <brk id="38" max="32" man="1"/>
    <brk id="56" max="32" man="1"/>
    <brk id="74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Zeros="0" zoomScale="70" zoomScaleNormal="70" zoomScalePageLayoutView="0" workbookViewId="0" topLeftCell="A1">
      <pane xSplit="2" topLeftCell="C1" activePane="topRight" state="frozen"/>
      <selection pane="topLeft" activeCell="A1" sqref="A1"/>
      <selection pane="topRight" activeCell="D38" sqref="D38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5" width="14.25390625" style="0" customWidth="1"/>
    <col min="6" max="6" width="10.875" style="0" bestFit="1" customWidth="1"/>
    <col min="7" max="9" width="14.25390625" style="0" customWidth="1"/>
    <col min="10" max="10" width="9.625" style="0" customWidth="1"/>
    <col min="11" max="13" width="13.875" style="0" customWidth="1"/>
    <col min="14" max="14" width="9.875" style="0" customWidth="1"/>
  </cols>
  <sheetData>
    <row r="1" spans="1:12" ht="15.75">
      <c r="A1" s="361" t="s">
        <v>112</v>
      </c>
      <c r="B1" s="362"/>
      <c r="C1" s="363"/>
      <c r="D1" s="363"/>
      <c r="E1" s="363"/>
      <c r="F1" s="363"/>
      <c r="G1" s="364"/>
      <c r="H1" s="364"/>
      <c r="I1" s="364"/>
      <c r="J1" s="364"/>
      <c r="K1" s="364"/>
      <c r="L1" s="364"/>
    </row>
    <row r="2" spans="1:12" ht="15.75">
      <c r="A2" s="365" t="s">
        <v>113</v>
      </c>
      <c r="B2" s="362"/>
      <c r="C2" s="363"/>
      <c r="D2" s="363"/>
      <c r="E2" s="363"/>
      <c r="F2" s="363"/>
      <c r="G2" s="364"/>
      <c r="H2" s="364"/>
      <c r="I2" s="364"/>
      <c r="J2" s="364"/>
      <c r="K2" s="364"/>
      <c r="L2" s="364"/>
    </row>
    <row r="3" spans="1:12" ht="16.5" thickBot="1">
      <c r="A3" s="366"/>
      <c r="B3" s="367"/>
      <c r="C3" s="368"/>
      <c r="D3" s="368"/>
      <c r="E3" s="368"/>
      <c r="F3" s="368"/>
      <c r="G3" s="369"/>
      <c r="H3" s="369"/>
      <c r="I3" s="369"/>
      <c r="J3" s="369"/>
      <c r="K3" s="369"/>
      <c r="L3" s="370" t="s">
        <v>114</v>
      </c>
    </row>
    <row r="4" spans="1:14" ht="15">
      <c r="A4" s="371"/>
      <c r="B4" s="372" t="s">
        <v>115</v>
      </c>
      <c r="C4" s="373" t="s">
        <v>116</v>
      </c>
      <c r="D4" s="374"/>
      <c r="E4" s="374"/>
      <c r="F4" s="375"/>
      <c r="G4" s="376" t="s">
        <v>117</v>
      </c>
      <c r="H4" s="377"/>
      <c r="I4" s="377"/>
      <c r="J4" s="378"/>
      <c r="K4" s="379" t="s">
        <v>118</v>
      </c>
      <c r="L4" s="380"/>
      <c r="M4" s="380"/>
      <c r="N4" s="381"/>
    </row>
    <row r="5" spans="1:14" ht="15">
      <c r="A5" s="382" t="s">
        <v>1</v>
      </c>
      <c r="B5" s="382" t="s">
        <v>119</v>
      </c>
      <c r="C5" s="383"/>
      <c r="D5" s="384"/>
      <c r="E5" s="384"/>
      <c r="F5" s="385"/>
      <c r="G5" s="386"/>
      <c r="H5" s="387"/>
      <c r="I5" s="387"/>
      <c r="J5" s="388"/>
      <c r="K5" s="389"/>
      <c r="L5" s="390"/>
      <c r="M5" s="390"/>
      <c r="N5" s="391"/>
    </row>
    <row r="6" spans="1:14" ht="15">
      <c r="A6" s="382"/>
      <c r="B6" s="382"/>
      <c r="C6" s="392" t="s">
        <v>120</v>
      </c>
      <c r="D6" s="393" t="s">
        <v>121</v>
      </c>
      <c r="E6" s="394" t="s">
        <v>122</v>
      </c>
      <c r="F6" s="395"/>
      <c r="G6" s="392" t="s">
        <v>120</v>
      </c>
      <c r="H6" s="396" t="s">
        <v>121</v>
      </c>
      <c r="I6" s="394" t="s">
        <v>122</v>
      </c>
      <c r="J6" s="395"/>
      <c r="K6" s="392" t="s">
        <v>120</v>
      </c>
      <c r="L6" s="393" t="s">
        <v>121</v>
      </c>
      <c r="M6" s="397" t="s">
        <v>122</v>
      </c>
      <c r="N6" s="398"/>
    </row>
    <row r="7" spans="1:14" ht="12.75">
      <c r="A7" s="399"/>
      <c r="B7" s="399" t="s">
        <v>123</v>
      </c>
      <c r="C7" s="400" t="s">
        <v>124</v>
      </c>
      <c r="D7" s="401"/>
      <c r="E7" s="399" t="s">
        <v>26</v>
      </c>
      <c r="F7" s="402" t="s">
        <v>27</v>
      </c>
      <c r="G7" s="400" t="s">
        <v>124</v>
      </c>
      <c r="H7" s="403"/>
      <c r="I7" s="399" t="s">
        <v>26</v>
      </c>
      <c r="J7" s="402" t="s">
        <v>27</v>
      </c>
      <c r="K7" s="400" t="s">
        <v>124</v>
      </c>
      <c r="L7" s="401"/>
      <c r="M7" s="404" t="s">
        <v>26</v>
      </c>
      <c r="N7" s="405" t="s">
        <v>27</v>
      </c>
    </row>
    <row r="8" spans="1:14" ht="15.75">
      <c r="A8" s="285" t="s">
        <v>125</v>
      </c>
      <c r="B8" s="406" t="s">
        <v>126</v>
      </c>
      <c r="C8" s="407">
        <f aca="true" t="shared" si="0" ref="C8:D23">G8+K8</f>
        <v>577034.8</v>
      </c>
      <c r="D8" s="408">
        <f t="shared" si="0"/>
        <v>288007.30000000005</v>
      </c>
      <c r="E8" s="408">
        <f aca="true" t="shared" si="1" ref="E8:E19">D8-C8</f>
        <v>-289027.5</v>
      </c>
      <c r="F8" s="409">
        <f aca="true" t="shared" si="2" ref="F8:F17">D8/C8%</f>
        <v>49.911599785662844</v>
      </c>
      <c r="G8" s="410">
        <f>SUM(G9:G19)+G25+G26+G27+G30+G31</f>
        <v>416447.30000000005</v>
      </c>
      <c r="H8" s="408">
        <f>SUM(H9:H19)+H25+H26+H27+H30+H31</f>
        <v>216859.00000000003</v>
      </c>
      <c r="I8" s="408">
        <f>H8-G8</f>
        <v>-199588.30000000002</v>
      </c>
      <c r="J8" s="411">
        <f>H8/G8%</f>
        <v>52.073575696132494</v>
      </c>
      <c r="K8" s="410">
        <f>SUM(K9:K19)+K25+K26+K27+K30+K31</f>
        <v>160587.50000000003</v>
      </c>
      <c r="L8" s="408">
        <f>SUM(L9:L19)+L25+L26+L27+L30+L31</f>
        <v>71148.3</v>
      </c>
      <c r="M8" s="408">
        <f>L8-K8</f>
        <v>-89439.20000000003</v>
      </c>
      <c r="N8" s="409">
        <f>L8/K8%</f>
        <v>44.30500505954697</v>
      </c>
    </row>
    <row r="9" spans="1:14" ht="15">
      <c r="A9" s="412" t="s">
        <v>90</v>
      </c>
      <c r="B9" s="413" t="s">
        <v>127</v>
      </c>
      <c r="C9" s="414">
        <f t="shared" si="0"/>
        <v>349240.2</v>
      </c>
      <c r="D9" s="415">
        <f t="shared" si="0"/>
        <v>173328.3</v>
      </c>
      <c r="E9" s="415">
        <f t="shared" si="1"/>
        <v>-175911.90000000002</v>
      </c>
      <c r="F9" s="416">
        <f t="shared" si="2"/>
        <v>49.63011131020999</v>
      </c>
      <c r="G9" s="417">
        <v>283263.2</v>
      </c>
      <c r="H9" s="418">
        <v>139342.5</v>
      </c>
      <c r="I9" s="419">
        <f aca="true" t="shared" si="3" ref="I9:I38">H9-G9</f>
        <v>-143920.7</v>
      </c>
      <c r="J9" s="420">
        <f aca="true" t="shared" si="4" ref="J9:J38">H9/G9%</f>
        <v>49.19188232004722</v>
      </c>
      <c r="K9" s="417">
        <v>65977</v>
      </c>
      <c r="L9" s="419">
        <v>33985.8</v>
      </c>
      <c r="M9" s="419">
        <f aca="true" t="shared" si="5" ref="M9:M38">L9-K9</f>
        <v>-31991.199999999997</v>
      </c>
      <c r="N9" s="420">
        <f aca="true" t="shared" si="6" ref="N9:N38">L9/K9%</f>
        <v>51.51158737135669</v>
      </c>
    </row>
    <row r="10" spans="1:14" ht="15">
      <c r="A10" s="412" t="s">
        <v>91</v>
      </c>
      <c r="B10" s="413"/>
      <c r="C10" s="414"/>
      <c r="D10" s="415"/>
      <c r="E10" s="415"/>
      <c r="F10" s="416"/>
      <c r="G10" s="417">
        <v>36142</v>
      </c>
      <c r="H10" s="418">
        <v>22046.7</v>
      </c>
      <c r="I10" s="419"/>
      <c r="J10" s="420"/>
      <c r="K10" s="417">
        <v>4474.9</v>
      </c>
      <c r="L10" s="419">
        <v>2729.7</v>
      </c>
      <c r="M10" s="419">
        <f>L10-K10</f>
        <v>-1745.1999999999998</v>
      </c>
      <c r="N10" s="420">
        <f>L10/K10%</f>
        <v>61.00024581554895</v>
      </c>
    </row>
    <row r="11" spans="1:14" ht="25.5" hidden="1">
      <c r="A11" s="421" t="s">
        <v>92</v>
      </c>
      <c r="B11" s="413" t="s">
        <v>128</v>
      </c>
      <c r="C11" s="414">
        <f t="shared" si="0"/>
        <v>0</v>
      </c>
      <c r="D11" s="415">
        <f t="shared" si="0"/>
        <v>0</v>
      </c>
      <c r="E11" s="415">
        <f t="shared" si="1"/>
        <v>0</v>
      </c>
      <c r="F11" s="416" t="e">
        <f t="shared" si="2"/>
        <v>#DIV/0!</v>
      </c>
      <c r="G11" s="417"/>
      <c r="H11" s="418"/>
      <c r="I11" s="419">
        <f t="shared" si="3"/>
        <v>0</v>
      </c>
      <c r="J11" s="420" t="e">
        <f t="shared" si="4"/>
        <v>#DIV/0!</v>
      </c>
      <c r="K11" s="417"/>
      <c r="L11" s="419"/>
      <c r="M11" s="419">
        <f t="shared" si="5"/>
        <v>0</v>
      </c>
      <c r="N11" s="420" t="e">
        <f t="shared" si="6"/>
        <v>#DIV/0!</v>
      </c>
    </row>
    <row r="12" spans="1:14" ht="25.5">
      <c r="A12" s="421" t="s">
        <v>33</v>
      </c>
      <c r="B12" s="413" t="s">
        <v>129</v>
      </c>
      <c r="C12" s="414">
        <f t="shared" si="0"/>
        <v>30852.7</v>
      </c>
      <c r="D12" s="415">
        <f t="shared" si="0"/>
        <v>18250</v>
      </c>
      <c r="E12" s="415">
        <f t="shared" si="1"/>
        <v>-12602.7</v>
      </c>
      <c r="F12" s="416">
        <f t="shared" si="2"/>
        <v>59.15203531619599</v>
      </c>
      <c r="G12" s="417">
        <v>30852.7</v>
      </c>
      <c r="H12" s="418">
        <v>18250</v>
      </c>
      <c r="I12" s="419">
        <f t="shared" si="3"/>
        <v>-12602.7</v>
      </c>
      <c r="J12" s="420">
        <f t="shared" si="4"/>
        <v>59.15203531619599</v>
      </c>
      <c r="K12" s="417"/>
      <c r="L12" s="419"/>
      <c r="M12" s="419">
        <f t="shared" si="5"/>
        <v>0</v>
      </c>
      <c r="N12" s="420"/>
    </row>
    <row r="13" spans="1:14" ht="15">
      <c r="A13" s="421" t="s">
        <v>34</v>
      </c>
      <c r="B13" s="413" t="s">
        <v>130</v>
      </c>
      <c r="C13" s="414">
        <f t="shared" si="0"/>
        <v>6892.6</v>
      </c>
      <c r="D13" s="415">
        <f t="shared" si="0"/>
        <v>9658.2</v>
      </c>
      <c r="E13" s="415">
        <f t="shared" si="1"/>
        <v>2765.6000000000004</v>
      </c>
      <c r="F13" s="416">
        <f t="shared" si="2"/>
        <v>140.12419116153558</v>
      </c>
      <c r="G13" s="417">
        <v>3446.3</v>
      </c>
      <c r="H13" s="418">
        <v>4829.1</v>
      </c>
      <c r="I13" s="419">
        <f t="shared" si="3"/>
        <v>1382.8000000000002</v>
      </c>
      <c r="J13" s="420">
        <f t="shared" si="4"/>
        <v>140.12419116153558</v>
      </c>
      <c r="K13" s="417">
        <v>3446.3</v>
      </c>
      <c r="L13" s="419">
        <v>4829.1</v>
      </c>
      <c r="M13" s="419">
        <f t="shared" si="5"/>
        <v>1382.8000000000002</v>
      </c>
      <c r="N13" s="420">
        <f t="shared" si="6"/>
        <v>140.12419116153558</v>
      </c>
    </row>
    <row r="14" spans="1:14" ht="25.5">
      <c r="A14" s="421" t="s">
        <v>36</v>
      </c>
      <c r="B14" s="413"/>
      <c r="C14" s="414">
        <f t="shared" si="0"/>
        <v>1580</v>
      </c>
      <c r="D14" s="415">
        <f t="shared" si="0"/>
        <v>491.4</v>
      </c>
      <c r="E14" s="415"/>
      <c r="F14" s="416"/>
      <c r="G14" s="417">
        <v>1580</v>
      </c>
      <c r="H14" s="418">
        <v>491.4</v>
      </c>
      <c r="I14" s="419">
        <f t="shared" si="3"/>
        <v>-1088.6</v>
      </c>
      <c r="J14" s="420">
        <f t="shared" si="4"/>
        <v>31.101265822784807</v>
      </c>
      <c r="K14" s="417"/>
      <c r="L14" s="419"/>
      <c r="M14" s="419">
        <f t="shared" si="5"/>
        <v>0</v>
      </c>
      <c r="N14" s="420"/>
    </row>
    <row r="15" spans="1:14" ht="15">
      <c r="A15" s="421" t="s">
        <v>93</v>
      </c>
      <c r="B15" s="422" t="s">
        <v>131</v>
      </c>
      <c r="C15" s="414">
        <f t="shared" si="0"/>
        <v>8594.9</v>
      </c>
      <c r="D15" s="415">
        <f t="shared" si="0"/>
        <v>353.4</v>
      </c>
      <c r="E15" s="415">
        <f t="shared" si="1"/>
        <v>-8241.5</v>
      </c>
      <c r="F15" s="416">
        <f t="shared" si="2"/>
        <v>4.111740683428545</v>
      </c>
      <c r="G15" s="417"/>
      <c r="H15" s="418"/>
      <c r="I15" s="419">
        <f t="shared" si="3"/>
        <v>0</v>
      </c>
      <c r="J15" s="420"/>
      <c r="K15" s="417">
        <v>8594.9</v>
      </c>
      <c r="L15" s="419">
        <v>353.4</v>
      </c>
      <c r="M15" s="419">
        <f t="shared" si="5"/>
        <v>-8241.5</v>
      </c>
      <c r="N15" s="420">
        <f t="shared" si="6"/>
        <v>4.111740683428545</v>
      </c>
    </row>
    <row r="16" spans="1:14" ht="15">
      <c r="A16" s="423" t="s">
        <v>94</v>
      </c>
      <c r="B16" s="422" t="s">
        <v>132</v>
      </c>
      <c r="C16" s="414">
        <f t="shared" si="0"/>
        <v>66463.1</v>
      </c>
      <c r="D16" s="415">
        <f t="shared" si="0"/>
        <v>20837.3</v>
      </c>
      <c r="E16" s="415">
        <f t="shared" si="1"/>
        <v>-45625.8</v>
      </c>
      <c r="F16" s="416">
        <f t="shared" si="2"/>
        <v>31.351682362092646</v>
      </c>
      <c r="G16" s="417"/>
      <c r="H16" s="418"/>
      <c r="I16" s="419">
        <f t="shared" si="3"/>
        <v>0</v>
      </c>
      <c r="J16" s="420"/>
      <c r="K16" s="417">
        <v>66463.1</v>
      </c>
      <c r="L16" s="419">
        <v>20837.3</v>
      </c>
      <c r="M16" s="419">
        <f t="shared" si="5"/>
        <v>-45625.8</v>
      </c>
      <c r="N16" s="420">
        <f t="shared" si="6"/>
        <v>31.351682362092646</v>
      </c>
    </row>
    <row r="17" spans="1:14" ht="15">
      <c r="A17" s="424" t="s">
        <v>133</v>
      </c>
      <c r="B17" s="425" t="s">
        <v>134</v>
      </c>
      <c r="C17" s="414">
        <f t="shared" si="0"/>
        <v>15143.4</v>
      </c>
      <c r="D17" s="415">
        <f t="shared" si="0"/>
        <v>8145.3</v>
      </c>
      <c r="E17" s="415">
        <f t="shared" si="1"/>
        <v>-6998.099999999999</v>
      </c>
      <c r="F17" s="416">
        <f t="shared" si="2"/>
        <v>53.78778873964896</v>
      </c>
      <c r="G17" s="417">
        <v>14555</v>
      </c>
      <c r="H17" s="418">
        <v>7849.7</v>
      </c>
      <c r="I17" s="419">
        <f t="shared" si="3"/>
        <v>-6705.3</v>
      </c>
      <c r="J17" s="420">
        <f t="shared" si="4"/>
        <v>53.931295087598755</v>
      </c>
      <c r="K17" s="426">
        <v>588.4</v>
      </c>
      <c r="L17" s="419">
        <v>295.6</v>
      </c>
      <c r="M17" s="419">
        <f t="shared" si="5"/>
        <v>-292.79999999999995</v>
      </c>
      <c r="N17" s="420">
        <f t="shared" si="6"/>
        <v>50.237933378653985</v>
      </c>
    </row>
    <row r="18" spans="1:14" ht="15">
      <c r="A18" s="421" t="s">
        <v>135</v>
      </c>
      <c r="B18" s="425" t="s">
        <v>136</v>
      </c>
      <c r="C18" s="414">
        <f t="shared" si="0"/>
        <v>0</v>
      </c>
      <c r="D18" s="415">
        <f t="shared" si="0"/>
        <v>0</v>
      </c>
      <c r="E18" s="415">
        <f t="shared" si="1"/>
        <v>0</v>
      </c>
      <c r="F18" s="416"/>
      <c r="G18" s="417"/>
      <c r="H18" s="427"/>
      <c r="I18" s="419"/>
      <c r="J18" s="420"/>
      <c r="K18" s="426"/>
      <c r="L18" s="419"/>
      <c r="M18" s="419">
        <f t="shared" si="5"/>
        <v>0</v>
      </c>
      <c r="N18" s="420"/>
    </row>
    <row r="19" spans="1:14" ht="38.25">
      <c r="A19" s="428" t="s">
        <v>137</v>
      </c>
      <c r="B19" s="429" t="s">
        <v>138</v>
      </c>
      <c r="C19" s="414">
        <f t="shared" si="0"/>
        <v>48574.4</v>
      </c>
      <c r="D19" s="415">
        <f t="shared" si="0"/>
        <v>19577.2</v>
      </c>
      <c r="E19" s="415">
        <f t="shared" si="1"/>
        <v>-28997.2</v>
      </c>
      <c r="F19" s="416">
        <f>D19/C19%</f>
        <v>40.30353437201489</v>
      </c>
      <c r="G19" s="430">
        <f>SUM(G20:G24)</f>
        <v>38516.4</v>
      </c>
      <c r="H19" s="419">
        <f>SUM(H20:H24)</f>
        <v>14126.9</v>
      </c>
      <c r="I19" s="419">
        <f t="shared" si="3"/>
        <v>-24389.5</v>
      </c>
      <c r="J19" s="420">
        <f t="shared" si="4"/>
        <v>36.677623038497885</v>
      </c>
      <c r="K19" s="417">
        <f>SUM(K20:K24)</f>
        <v>10058</v>
      </c>
      <c r="L19" s="419">
        <f>SUM(L20:L24)</f>
        <v>5450.3</v>
      </c>
      <c r="M19" s="419">
        <f t="shared" si="5"/>
        <v>-4607.7</v>
      </c>
      <c r="N19" s="420">
        <f t="shared" si="6"/>
        <v>54.188705508053296</v>
      </c>
    </row>
    <row r="20" spans="1:14" ht="25.5" hidden="1">
      <c r="A20" s="431" t="s">
        <v>50</v>
      </c>
      <c r="B20" s="432"/>
      <c r="C20" s="433">
        <f t="shared" si="0"/>
        <v>0</v>
      </c>
      <c r="D20" s="434">
        <f t="shared" si="0"/>
        <v>0</v>
      </c>
      <c r="E20" s="434"/>
      <c r="F20" s="435"/>
      <c r="G20" s="433"/>
      <c r="H20" s="436"/>
      <c r="I20" s="434">
        <f t="shared" si="3"/>
        <v>0</v>
      </c>
      <c r="J20" s="435"/>
      <c r="K20" s="433"/>
      <c r="L20" s="434"/>
      <c r="M20" s="434">
        <f t="shared" si="5"/>
        <v>0</v>
      </c>
      <c r="N20" s="435"/>
    </row>
    <row r="21" spans="1:14" ht="15">
      <c r="A21" s="431" t="s">
        <v>139</v>
      </c>
      <c r="B21" s="437" t="s">
        <v>140</v>
      </c>
      <c r="C21" s="433">
        <f t="shared" si="0"/>
        <v>35755.1</v>
      </c>
      <c r="D21" s="434">
        <f t="shared" si="0"/>
        <v>12485.5</v>
      </c>
      <c r="E21" s="434">
        <f aca="true" t="shared" si="7" ref="E21:E37">D21-C21</f>
        <v>-23269.6</v>
      </c>
      <c r="F21" s="435">
        <f aca="true" t="shared" si="8" ref="F21:F28">D21/C21%</f>
        <v>34.919494002254226</v>
      </c>
      <c r="G21" s="433">
        <v>30310.7</v>
      </c>
      <c r="H21" s="436">
        <v>9516</v>
      </c>
      <c r="I21" s="434">
        <f t="shared" si="3"/>
        <v>-20794.7</v>
      </c>
      <c r="J21" s="435">
        <f t="shared" si="4"/>
        <v>31.394853962462097</v>
      </c>
      <c r="K21" s="433">
        <v>5444.4</v>
      </c>
      <c r="L21" s="434">
        <v>2969.5</v>
      </c>
      <c r="M21" s="434">
        <f t="shared" si="5"/>
        <v>-2474.8999999999996</v>
      </c>
      <c r="N21" s="435">
        <f t="shared" si="6"/>
        <v>54.54228197781207</v>
      </c>
    </row>
    <row r="22" spans="1:14" ht="15">
      <c r="A22" s="438" t="s">
        <v>52</v>
      </c>
      <c r="B22" s="437" t="s">
        <v>141</v>
      </c>
      <c r="C22" s="433">
        <f t="shared" si="0"/>
        <v>10452.5</v>
      </c>
      <c r="D22" s="434">
        <f t="shared" si="0"/>
        <v>5546.7</v>
      </c>
      <c r="E22" s="434">
        <f t="shared" si="7"/>
        <v>-4905.8</v>
      </c>
      <c r="F22" s="435">
        <f t="shared" si="8"/>
        <v>53.065773738340106</v>
      </c>
      <c r="G22" s="433">
        <v>7875.6</v>
      </c>
      <c r="H22" s="436">
        <v>4269.4</v>
      </c>
      <c r="I22" s="434">
        <f t="shared" si="3"/>
        <v>-3606.2000000000007</v>
      </c>
      <c r="J22" s="435">
        <f t="shared" si="4"/>
        <v>54.210472852862</v>
      </c>
      <c r="K22" s="433">
        <v>2576.9</v>
      </c>
      <c r="L22" s="434">
        <v>1277.3</v>
      </c>
      <c r="M22" s="434">
        <f t="shared" si="5"/>
        <v>-1299.6000000000001</v>
      </c>
      <c r="N22" s="435">
        <f t="shared" si="6"/>
        <v>49.56730955799603</v>
      </c>
    </row>
    <row r="23" spans="1:14" ht="25.5">
      <c r="A23" s="438" t="s">
        <v>142</v>
      </c>
      <c r="B23" s="432" t="s">
        <v>143</v>
      </c>
      <c r="C23" s="433">
        <f t="shared" si="0"/>
        <v>129.2</v>
      </c>
      <c r="D23" s="434">
        <f t="shared" si="0"/>
        <v>182</v>
      </c>
      <c r="E23" s="434">
        <f t="shared" si="7"/>
        <v>52.80000000000001</v>
      </c>
      <c r="F23" s="435">
        <f t="shared" si="8"/>
        <v>140.8668730650155</v>
      </c>
      <c r="G23" s="433">
        <v>77.5</v>
      </c>
      <c r="H23" s="436">
        <v>130.3</v>
      </c>
      <c r="I23" s="434">
        <f t="shared" si="3"/>
        <v>52.80000000000001</v>
      </c>
      <c r="J23" s="435">
        <f t="shared" si="4"/>
        <v>168.1290322580645</v>
      </c>
      <c r="K23" s="439">
        <v>51.7</v>
      </c>
      <c r="L23" s="434">
        <v>51.7</v>
      </c>
      <c r="M23" s="434">
        <f t="shared" si="5"/>
        <v>0</v>
      </c>
      <c r="N23" s="435">
        <f t="shared" si="6"/>
        <v>100</v>
      </c>
    </row>
    <row r="24" spans="1:14" ht="25.5">
      <c r="A24" s="440" t="s">
        <v>144</v>
      </c>
      <c r="B24" s="432"/>
      <c r="C24" s="433">
        <f aca="true" t="shared" si="9" ref="C24:D31">G24+K24</f>
        <v>2237.6</v>
      </c>
      <c r="D24" s="434">
        <f t="shared" si="9"/>
        <v>1363</v>
      </c>
      <c r="E24" s="434">
        <f>D24-C24</f>
        <v>-874.5999999999999</v>
      </c>
      <c r="F24" s="435">
        <f>D24/C24%</f>
        <v>60.91347872720773</v>
      </c>
      <c r="G24" s="433">
        <v>252.6</v>
      </c>
      <c r="H24" s="436">
        <v>211.2</v>
      </c>
      <c r="I24" s="434">
        <f t="shared" si="3"/>
        <v>-41.400000000000006</v>
      </c>
      <c r="J24" s="435">
        <f t="shared" si="4"/>
        <v>83.61045130641331</v>
      </c>
      <c r="K24" s="439">
        <v>1985</v>
      </c>
      <c r="L24" s="434">
        <v>1151.8</v>
      </c>
      <c r="M24" s="434">
        <f t="shared" si="5"/>
        <v>-833.2</v>
      </c>
      <c r="N24" s="435">
        <f t="shared" si="6"/>
        <v>58.025188916876566</v>
      </c>
    </row>
    <row r="25" spans="1:14" ht="25.5">
      <c r="A25" s="421" t="s">
        <v>57</v>
      </c>
      <c r="B25" s="413" t="s">
        <v>145</v>
      </c>
      <c r="C25" s="414">
        <f t="shared" si="9"/>
        <v>1281.7</v>
      </c>
      <c r="D25" s="415">
        <f t="shared" si="9"/>
        <v>2685.4</v>
      </c>
      <c r="E25" s="415">
        <f t="shared" si="7"/>
        <v>1403.7</v>
      </c>
      <c r="F25" s="416">
        <f t="shared" si="8"/>
        <v>209.518608098619</v>
      </c>
      <c r="G25" s="417">
        <v>1281.7</v>
      </c>
      <c r="H25" s="427">
        <v>2685.4</v>
      </c>
      <c r="I25" s="419">
        <f t="shared" si="3"/>
        <v>1403.7</v>
      </c>
      <c r="J25" s="420">
        <f t="shared" si="4"/>
        <v>209.518608098619</v>
      </c>
      <c r="K25" s="441"/>
      <c r="L25" s="419"/>
      <c r="M25" s="419">
        <f t="shared" si="5"/>
        <v>0</v>
      </c>
      <c r="N25" s="420"/>
    </row>
    <row r="26" spans="1:14" ht="15">
      <c r="A26" s="421" t="s">
        <v>146</v>
      </c>
      <c r="B26" s="413"/>
      <c r="C26" s="414">
        <f t="shared" si="9"/>
        <v>415.4</v>
      </c>
      <c r="D26" s="415">
        <f t="shared" si="9"/>
        <v>531.7</v>
      </c>
      <c r="E26" s="415">
        <f t="shared" si="7"/>
        <v>116.30000000000007</v>
      </c>
      <c r="F26" s="416"/>
      <c r="G26" s="417">
        <v>327.2</v>
      </c>
      <c r="H26" s="418">
        <v>368.1</v>
      </c>
      <c r="I26" s="419">
        <f t="shared" si="3"/>
        <v>40.900000000000034</v>
      </c>
      <c r="J26" s="420">
        <f t="shared" si="4"/>
        <v>112.50000000000001</v>
      </c>
      <c r="K26" s="441">
        <v>88.2</v>
      </c>
      <c r="L26" s="419">
        <v>163.6</v>
      </c>
      <c r="M26" s="419">
        <f t="shared" si="5"/>
        <v>75.39999999999999</v>
      </c>
      <c r="N26" s="420">
        <f t="shared" si="6"/>
        <v>185.4875283446712</v>
      </c>
    </row>
    <row r="27" spans="1:14" ht="25.5">
      <c r="A27" s="442" t="s">
        <v>60</v>
      </c>
      <c r="B27" s="425" t="s">
        <v>147</v>
      </c>
      <c r="C27" s="414">
        <f t="shared" si="9"/>
        <v>86</v>
      </c>
      <c r="D27" s="415">
        <f t="shared" si="9"/>
        <v>4943.2</v>
      </c>
      <c r="E27" s="415">
        <f t="shared" si="7"/>
        <v>4857.2</v>
      </c>
      <c r="F27" s="416">
        <f t="shared" si="8"/>
        <v>5747.906976744186</v>
      </c>
      <c r="G27" s="430">
        <f>SUM(G28:G29)</f>
        <v>86</v>
      </c>
      <c r="H27" s="419">
        <f>SUM(H28:H29)</f>
        <v>3099.7</v>
      </c>
      <c r="I27" s="419">
        <f t="shared" si="3"/>
        <v>3013.7</v>
      </c>
      <c r="J27" s="420">
        <f t="shared" si="4"/>
        <v>3604.302325581395</v>
      </c>
      <c r="K27" s="430">
        <f>SUM(K28:K29)</f>
        <v>0</v>
      </c>
      <c r="L27" s="419">
        <f>SUM(L28:L29)</f>
        <v>1843.5</v>
      </c>
      <c r="M27" s="419">
        <f t="shared" si="5"/>
        <v>1843.5</v>
      </c>
      <c r="N27" s="420"/>
    </row>
    <row r="28" spans="1:14" ht="15">
      <c r="A28" s="443" t="s">
        <v>61</v>
      </c>
      <c r="B28" s="444" t="s">
        <v>148</v>
      </c>
      <c r="C28" s="445">
        <f t="shared" si="9"/>
        <v>86</v>
      </c>
      <c r="D28" s="446">
        <f t="shared" si="9"/>
        <v>545.5</v>
      </c>
      <c r="E28" s="434">
        <f t="shared" si="7"/>
        <v>459.5</v>
      </c>
      <c r="F28" s="435">
        <f t="shared" si="8"/>
        <v>634.3023255813954</v>
      </c>
      <c r="G28" s="445">
        <v>86</v>
      </c>
      <c r="H28" s="447">
        <v>500</v>
      </c>
      <c r="I28" s="434">
        <f t="shared" si="3"/>
        <v>414</v>
      </c>
      <c r="J28" s="435">
        <f t="shared" si="4"/>
        <v>581.3953488372093</v>
      </c>
      <c r="K28" s="445"/>
      <c r="L28" s="446">
        <v>45.5</v>
      </c>
      <c r="M28" s="434">
        <f t="shared" si="5"/>
        <v>45.5</v>
      </c>
      <c r="N28" s="435"/>
    </row>
    <row r="29" spans="1:14" ht="15">
      <c r="A29" s="443" t="s">
        <v>103</v>
      </c>
      <c r="B29" s="444" t="s">
        <v>149</v>
      </c>
      <c r="C29" s="448">
        <f t="shared" si="9"/>
        <v>0</v>
      </c>
      <c r="D29" s="446">
        <f t="shared" si="9"/>
        <v>4397.7</v>
      </c>
      <c r="E29" s="434">
        <f t="shared" si="7"/>
        <v>4397.7</v>
      </c>
      <c r="F29" s="435"/>
      <c r="G29" s="445"/>
      <c r="H29" s="447">
        <v>2599.7</v>
      </c>
      <c r="I29" s="434">
        <f t="shared" si="3"/>
        <v>2599.7</v>
      </c>
      <c r="J29" s="435"/>
      <c r="K29" s="445"/>
      <c r="L29" s="446">
        <v>1798</v>
      </c>
      <c r="M29" s="434">
        <f t="shared" si="5"/>
        <v>1798</v>
      </c>
      <c r="N29" s="435"/>
    </row>
    <row r="30" spans="1:14" ht="15">
      <c r="A30" s="442" t="s">
        <v>150</v>
      </c>
      <c r="B30" s="425" t="s">
        <v>151</v>
      </c>
      <c r="C30" s="449">
        <f t="shared" si="9"/>
        <v>7293.5</v>
      </c>
      <c r="D30" s="415">
        <f t="shared" si="9"/>
        <v>4381.3</v>
      </c>
      <c r="E30" s="415">
        <f t="shared" si="7"/>
        <v>-2912.2</v>
      </c>
      <c r="F30" s="416">
        <f>D30/C30%</f>
        <v>60.071296359772404</v>
      </c>
      <c r="G30" s="417">
        <v>6396.8</v>
      </c>
      <c r="H30" s="418">
        <v>3770</v>
      </c>
      <c r="I30" s="419">
        <f t="shared" si="3"/>
        <v>-2626.8</v>
      </c>
      <c r="J30" s="420">
        <f t="shared" si="4"/>
        <v>58.935717858929465</v>
      </c>
      <c r="K30" s="450">
        <v>896.7</v>
      </c>
      <c r="L30" s="419">
        <v>611.3</v>
      </c>
      <c r="M30" s="419">
        <f t="shared" si="5"/>
        <v>-285.4000000000001</v>
      </c>
      <c r="N30" s="420">
        <f t="shared" si="6"/>
        <v>68.1721869075499</v>
      </c>
    </row>
    <row r="31" spans="1:14" ht="15">
      <c r="A31" s="424" t="s">
        <v>64</v>
      </c>
      <c r="B31" s="425" t="s">
        <v>152</v>
      </c>
      <c r="C31" s="414">
        <f t="shared" si="9"/>
        <v>0</v>
      </c>
      <c r="D31" s="415">
        <f t="shared" si="9"/>
        <v>48.2</v>
      </c>
      <c r="E31" s="415">
        <f t="shared" si="7"/>
        <v>48.2</v>
      </c>
      <c r="F31" s="416"/>
      <c r="G31" s="417"/>
      <c r="H31" s="418">
        <v>-0.5</v>
      </c>
      <c r="I31" s="419">
        <f t="shared" si="3"/>
        <v>-0.5</v>
      </c>
      <c r="J31" s="420"/>
      <c r="K31" s="441"/>
      <c r="L31" s="419">
        <v>48.7</v>
      </c>
      <c r="M31" s="419">
        <f t="shared" si="5"/>
        <v>48.7</v>
      </c>
      <c r="N31" s="420"/>
    </row>
    <row r="32" spans="1:14" ht="15.75">
      <c r="A32" s="451" t="s">
        <v>106</v>
      </c>
      <c r="B32" s="452"/>
      <c r="C32" s="453">
        <f>SUM(C33:C37)</f>
        <v>2606115.7</v>
      </c>
      <c r="D32" s="454">
        <f>SUM(D33:D37)</f>
        <v>1485020.5</v>
      </c>
      <c r="E32" s="455">
        <f t="shared" si="7"/>
        <v>-1121095.2000000002</v>
      </c>
      <c r="F32" s="456">
        <f aca="true" t="shared" si="10" ref="F32:F38">D32/C32%</f>
        <v>56.98214012524463</v>
      </c>
      <c r="G32" s="453">
        <f>SUM(G33:G37)</f>
        <v>2629813.6</v>
      </c>
      <c r="H32" s="457">
        <f>SUM(H33:H37)</f>
        <v>1495857.2</v>
      </c>
      <c r="I32" s="455">
        <f t="shared" si="3"/>
        <v>-1133956.4000000001</v>
      </c>
      <c r="J32" s="456">
        <f t="shared" si="4"/>
        <v>56.88073101454795</v>
      </c>
      <c r="K32" s="458">
        <f>SUM(K33:K37)</f>
        <v>735184.7</v>
      </c>
      <c r="L32" s="454">
        <f>SUM(L33:L37)</f>
        <v>193615.3</v>
      </c>
      <c r="M32" s="455">
        <f t="shared" si="5"/>
        <v>-541569.3999999999</v>
      </c>
      <c r="N32" s="456">
        <f t="shared" si="6"/>
        <v>26.33559974792729</v>
      </c>
    </row>
    <row r="33" spans="1:14" ht="15">
      <c r="A33" s="294" t="s">
        <v>107</v>
      </c>
      <c r="B33" s="459" t="s">
        <v>153</v>
      </c>
      <c r="C33" s="414">
        <f>G33</f>
        <v>226495.3</v>
      </c>
      <c r="D33" s="460">
        <f>H33</f>
        <v>133908.9</v>
      </c>
      <c r="E33" s="415">
        <f t="shared" si="7"/>
        <v>-92586.4</v>
      </c>
      <c r="F33" s="416">
        <f t="shared" si="10"/>
        <v>59.12215396964087</v>
      </c>
      <c r="G33" s="461">
        <v>226495.3</v>
      </c>
      <c r="H33" s="460">
        <v>133908.9</v>
      </c>
      <c r="I33" s="419">
        <f t="shared" si="3"/>
        <v>-92586.4</v>
      </c>
      <c r="J33" s="420">
        <f t="shared" si="4"/>
        <v>59.12215396964087</v>
      </c>
      <c r="K33" s="461">
        <v>81143.5</v>
      </c>
      <c r="L33" s="462">
        <v>54910.6</v>
      </c>
      <c r="M33" s="419">
        <f t="shared" si="5"/>
        <v>-26232.9</v>
      </c>
      <c r="N33" s="420">
        <f t="shared" si="6"/>
        <v>67.67097795880139</v>
      </c>
    </row>
    <row r="34" spans="1:14" ht="15">
      <c r="A34" s="294" t="s">
        <v>154</v>
      </c>
      <c r="B34" s="459" t="s">
        <v>155</v>
      </c>
      <c r="C34" s="414">
        <f>G34</f>
        <v>756068.8</v>
      </c>
      <c r="D34" s="460">
        <f>H34</f>
        <v>165197.9</v>
      </c>
      <c r="E34" s="415">
        <f t="shared" si="7"/>
        <v>-590870.9</v>
      </c>
      <c r="F34" s="416">
        <f t="shared" si="10"/>
        <v>21.849585646174</v>
      </c>
      <c r="G34" s="461">
        <v>756068.8</v>
      </c>
      <c r="H34" s="460">
        <v>165197.9</v>
      </c>
      <c r="I34" s="419">
        <f t="shared" si="3"/>
        <v>-590870.9</v>
      </c>
      <c r="J34" s="420">
        <f t="shared" si="4"/>
        <v>21.849585646174</v>
      </c>
      <c r="K34" s="461"/>
      <c r="L34" s="462"/>
      <c r="M34" s="419">
        <f t="shared" si="5"/>
        <v>0</v>
      </c>
      <c r="N34" s="420"/>
    </row>
    <row r="35" spans="1:14" ht="15">
      <c r="A35" s="294" t="s">
        <v>156</v>
      </c>
      <c r="B35" s="459" t="s">
        <v>157</v>
      </c>
      <c r="C35" s="414">
        <f>G35+K35</f>
        <v>1602191.9</v>
      </c>
      <c r="D35" s="414">
        <f>H35+L35</f>
        <v>1175839.7</v>
      </c>
      <c r="E35" s="415">
        <f t="shared" si="7"/>
        <v>-426352.19999999995</v>
      </c>
      <c r="F35" s="416">
        <f t="shared" si="10"/>
        <v>73.38944230088792</v>
      </c>
      <c r="G35" s="463">
        <v>1599916.9</v>
      </c>
      <c r="H35" s="464">
        <v>1173905.5</v>
      </c>
      <c r="I35" s="419">
        <f t="shared" si="3"/>
        <v>-426011.3999999999</v>
      </c>
      <c r="J35" s="420">
        <f t="shared" si="4"/>
        <v>73.37290455523033</v>
      </c>
      <c r="K35" s="463">
        <v>2275</v>
      </c>
      <c r="L35" s="465">
        <v>1934.2</v>
      </c>
      <c r="M35" s="419">
        <f t="shared" si="5"/>
        <v>-340.79999999999995</v>
      </c>
      <c r="N35" s="420">
        <f t="shared" si="6"/>
        <v>85.01978021978022</v>
      </c>
    </row>
    <row r="36" spans="1:14" ht="15">
      <c r="A36" s="466" t="s">
        <v>109</v>
      </c>
      <c r="B36" s="459"/>
      <c r="C36" s="414">
        <v>21219.7</v>
      </c>
      <c r="D36" s="415">
        <v>9934</v>
      </c>
      <c r="E36" s="415">
        <f t="shared" si="7"/>
        <v>-11285.7</v>
      </c>
      <c r="F36" s="416">
        <f t="shared" si="10"/>
        <v>46.814987959301966</v>
      </c>
      <c r="G36" s="463">
        <v>47332.6</v>
      </c>
      <c r="H36" s="464">
        <v>22844.9</v>
      </c>
      <c r="I36" s="419">
        <f t="shared" si="3"/>
        <v>-24487.699999999997</v>
      </c>
      <c r="J36" s="420">
        <f t="shared" si="4"/>
        <v>48.26462100117045</v>
      </c>
      <c r="K36" s="463">
        <v>651626.2</v>
      </c>
      <c r="L36" s="465">
        <v>136630.5</v>
      </c>
      <c r="M36" s="419">
        <f t="shared" si="5"/>
        <v>-514995.69999999995</v>
      </c>
      <c r="N36" s="420">
        <f t="shared" si="6"/>
        <v>20.967619165711877</v>
      </c>
    </row>
    <row r="37" spans="1:14" ht="15">
      <c r="A37" s="466" t="s">
        <v>110</v>
      </c>
      <c r="B37" s="459" t="s">
        <v>158</v>
      </c>
      <c r="C37" s="414">
        <f>G37+K37</f>
        <v>140</v>
      </c>
      <c r="D37" s="415">
        <f>H37+L37</f>
        <v>140</v>
      </c>
      <c r="E37" s="415">
        <f t="shared" si="7"/>
        <v>0</v>
      </c>
      <c r="F37" s="416">
        <f t="shared" si="10"/>
        <v>100</v>
      </c>
      <c r="G37" s="463"/>
      <c r="H37" s="464"/>
      <c r="I37" s="419"/>
      <c r="J37" s="420"/>
      <c r="K37" s="467">
        <v>140</v>
      </c>
      <c r="L37" s="465">
        <v>140</v>
      </c>
      <c r="M37" s="419">
        <f t="shared" si="5"/>
        <v>0</v>
      </c>
      <c r="N37" s="420">
        <f t="shared" si="6"/>
        <v>100</v>
      </c>
    </row>
    <row r="38" spans="1:14" ht="16.5" thickBot="1">
      <c r="A38" s="468" t="s">
        <v>111</v>
      </c>
      <c r="B38" s="469"/>
      <c r="C38" s="470">
        <f>C8+C32</f>
        <v>3183150.5</v>
      </c>
      <c r="D38" s="470">
        <f>D8+D32</f>
        <v>1773027.8</v>
      </c>
      <c r="E38" s="471">
        <f>D38-C38</f>
        <v>-1410122.7</v>
      </c>
      <c r="F38" s="472">
        <f t="shared" si="10"/>
        <v>55.700407505080264</v>
      </c>
      <c r="G38" s="470">
        <f>G8+G32</f>
        <v>3046260.9000000004</v>
      </c>
      <c r="H38" s="470">
        <f>H8+H32</f>
        <v>1712716.2</v>
      </c>
      <c r="I38" s="471">
        <f t="shared" si="3"/>
        <v>-1333544.7000000004</v>
      </c>
      <c r="J38" s="472">
        <f t="shared" si="4"/>
        <v>56.22355590094072</v>
      </c>
      <c r="K38" s="470">
        <f>K8+K32</f>
        <v>895772.2</v>
      </c>
      <c r="L38" s="470">
        <f>L8+L32</f>
        <v>264763.6</v>
      </c>
      <c r="M38" s="471">
        <f t="shared" si="5"/>
        <v>-631008.6</v>
      </c>
      <c r="N38" s="472">
        <f t="shared" si="6"/>
        <v>29.557023537903945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showZeros="0" tabSelected="1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1" sqref="D11"/>
    </sheetView>
  </sheetViews>
  <sheetFormatPr defaultColWidth="9.00390625" defaultRowHeight="12.75"/>
  <cols>
    <col min="1" max="1" width="25.125" style="473" customWidth="1"/>
    <col min="2" max="3" width="14.25390625" style="473" customWidth="1"/>
    <col min="4" max="4" width="12.375" style="473" customWidth="1"/>
    <col min="5" max="5" width="13.75390625" style="473" customWidth="1"/>
    <col min="6" max="6" width="7.875" style="473" customWidth="1"/>
    <col min="7" max="7" width="13.00390625" style="473" customWidth="1"/>
    <col min="8" max="8" width="12.875" style="473" customWidth="1"/>
    <col min="9" max="9" width="13.75390625" style="473" customWidth="1"/>
    <col min="10" max="10" width="7.875" style="473" customWidth="1"/>
    <col min="11" max="11" width="15.00390625" style="473" customWidth="1"/>
    <col min="12" max="12" width="14.625" style="473" customWidth="1"/>
    <col min="13" max="13" width="16.00390625" style="473" customWidth="1"/>
    <col min="14" max="14" width="7.875" style="473" customWidth="1"/>
    <col min="15" max="16" width="15.00390625" style="473" bestFit="1" customWidth="1"/>
    <col min="17" max="17" width="16.00390625" style="473" customWidth="1"/>
    <col min="18" max="18" width="7.875" style="473" customWidth="1"/>
    <col min="19" max="16384" width="9.125" style="473" customWidth="1"/>
  </cols>
  <sheetData>
    <row r="1" spans="2:10" ht="18.75">
      <c r="B1" s="474" t="s">
        <v>159</v>
      </c>
      <c r="C1" s="474"/>
      <c r="D1" s="474"/>
      <c r="E1" s="474"/>
      <c r="F1" s="474"/>
      <c r="G1" s="474"/>
      <c r="H1" s="474"/>
      <c r="I1" s="474"/>
      <c r="J1" s="474"/>
    </row>
    <row r="2" spans="1:5" ht="19.5" thickBot="1">
      <c r="A2" s="475" t="s">
        <v>160</v>
      </c>
      <c r="D2" s="476"/>
      <c r="E2" s="476"/>
    </row>
    <row r="3" spans="2:18" s="477" customFormat="1" ht="18.75">
      <c r="B3" s="478" t="s">
        <v>161</v>
      </c>
      <c r="C3" s="479"/>
      <c r="D3" s="480"/>
      <c r="E3" s="480"/>
      <c r="F3" s="481"/>
      <c r="G3" s="479" t="s">
        <v>162</v>
      </c>
      <c r="H3" s="480"/>
      <c r="I3" s="480"/>
      <c r="J3" s="481"/>
      <c r="K3" s="478" t="s">
        <v>109</v>
      </c>
      <c r="L3" s="480"/>
      <c r="M3" s="480"/>
      <c r="N3" s="481"/>
      <c r="O3" s="478" t="s">
        <v>163</v>
      </c>
      <c r="P3" s="480"/>
      <c r="Q3" s="480"/>
      <c r="R3" s="481"/>
    </row>
    <row r="4" spans="1:18" s="487" customFormat="1" ht="30.75" customHeight="1">
      <c r="A4" s="482" t="s">
        <v>164</v>
      </c>
      <c r="B4" s="483" t="s">
        <v>165</v>
      </c>
      <c r="C4" s="484" t="s">
        <v>166</v>
      </c>
      <c r="D4" s="484" t="s">
        <v>121</v>
      </c>
      <c r="E4" s="482" t="s">
        <v>167</v>
      </c>
      <c r="F4" s="485"/>
      <c r="G4" s="483" t="s">
        <v>165</v>
      </c>
      <c r="H4" s="486" t="s">
        <v>121</v>
      </c>
      <c r="I4" s="482" t="s">
        <v>167</v>
      </c>
      <c r="J4" s="485"/>
      <c r="K4" s="483" t="s">
        <v>165</v>
      </c>
      <c r="L4" s="486" t="s">
        <v>121</v>
      </c>
      <c r="M4" s="482" t="s">
        <v>167</v>
      </c>
      <c r="N4" s="485"/>
      <c r="O4" s="483" t="s">
        <v>165</v>
      </c>
      <c r="P4" s="486" t="s">
        <v>23</v>
      </c>
      <c r="Q4" s="482" t="s">
        <v>167</v>
      </c>
      <c r="R4" s="485"/>
    </row>
    <row r="5" spans="1:18" s="487" customFormat="1" ht="21.75" customHeight="1">
      <c r="A5" s="482"/>
      <c r="B5" s="483"/>
      <c r="C5" s="484"/>
      <c r="D5" s="484"/>
      <c r="E5" s="488" t="s">
        <v>26</v>
      </c>
      <c r="F5" s="489" t="s">
        <v>27</v>
      </c>
      <c r="G5" s="483"/>
      <c r="H5" s="490"/>
      <c r="I5" s="488" t="s">
        <v>26</v>
      </c>
      <c r="J5" s="489" t="s">
        <v>27</v>
      </c>
      <c r="K5" s="483"/>
      <c r="L5" s="490"/>
      <c r="M5" s="488" t="s">
        <v>26</v>
      </c>
      <c r="N5" s="489" t="s">
        <v>27</v>
      </c>
      <c r="O5" s="483"/>
      <c r="P5" s="490"/>
      <c r="Q5" s="488" t="s">
        <v>26</v>
      </c>
      <c r="R5" s="489" t="s">
        <v>27</v>
      </c>
    </row>
    <row r="6" spans="1:18" s="477" customFormat="1" ht="37.5">
      <c r="A6" s="491" t="s">
        <v>168</v>
      </c>
      <c r="B6" s="492">
        <f>B7+B8</f>
        <v>577034.8</v>
      </c>
      <c r="C6" s="493">
        <f>C7+C8</f>
        <v>380525.30000000005</v>
      </c>
      <c r="D6" s="493">
        <f>D7+D8</f>
        <v>288007.3</v>
      </c>
      <c r="E6" s="493">
        <f>D6-B6</f>
        <v>-289027.50000000006</v>
      </c>
      <c r="F6" s="494">
        <f>D6/B6%</f>
        <v>49.91159978566283</v>
      </c>
      <c r="G6" s="495">
        <f>G7+G8</f>
        <v>307638.8</v>
      </c>
      <c r="H6" s="493">
        <f>H7+H8</f>
        <v>188819.5</v>
      </c>
      <c r="I6" s="493">
        <f aca="true" t="shared" si="0" ref="I6:I21">H6-G6</f>
        <v>-118819.29999999999</v>
      </c>
      <c r="J6" s="494">
        <f>H6/G6%</f>
        <v>61.37701096220633</v>
      </c>
      <c r="K6" s="492">
        <f>O6-B6-G6</f>
        <v>3057359.5</v>
      </c>
      <c r="L6" s="493">
        <f>P6-D6-H6</f>
        <v>1500652.9999999998</v>
      </c>
      <c r="M6" s="493">
        <f aca="true" t="shared" si="1" ref="M6:M21">L6-K6</f>
        <v>-1556706.5000000002</v>
      </c>
      <c r="N6" s="494">
        <f>L6/K6%</f>
        <v>49.08330211085742</v>
      </c>
      <c r="O6" s="492">
        <f>O7+O8</f>
        <v>3942033.1</v>
      </c>
      <c r="P6" s="493">
        <f>P7+P8</f>
        <v>1977479.7999999998</v>
      </c>
      <c r="Q6" s="493">
        <f aca="true" t="shared" si="2" ref="Q6:Q21">P6-O6</f>
        <v>-1964553.3000000003</v>
      </c>
      <c r="R6" s="494">
        <f>P6/O6%</f>
        <v>50.16395727372253</v>
      </c>
    </row>
    <row r="7" spans="1:18" s="501" customFormat="1" ht="18.75">
      <c r="A7" s="496" t="s">
        <v>117</v>
      </c>
      <c r="B7" s="497">
        <v>416447.3</v>
      </c>
      <c r="C7" s="498">
        <v>276301.9</v>
      </c>
      <c r="D7" s="498">
        <v>216859</v>
      </c>
      <c r="E7" s="493">
        <f aca="true" t="shared" si="3" ref="E7:E21">D7-B7</f>
        <v>-199588.3</v>
      </c>
      <c r="F7" s="494">
        <f aca="true" t="shared" si="4" ref="F7:F21">D7/B7%</f>
        <v>52.0735756961325</v>
      </c>
      <c r="G7" s="499">
        <v>226495.3</v>
      </c>
      <c r="H7" s="498">
        <v>133908.9</v>
      </c>
      <c r="I7" s="498">
        <f t="shared" si="0"/>
        <v>-92586.4</v>
      </c>
      <c r="J7" s="500">
        <f>H7/G7%</f>
        <v>59.12215396964087</v>
      </c>
      <c r="K7" s="497">
        <f>O7-B7-G7</f>
        <v>2403318.3000000003</v>
      </c>
      <c r="L7" s="498">
        <f>P7-D7-H7</f>
        <v>1361948.3</v>
      </c>
      <c r="M7" s="498">
        <f t="shared" si="1"/>
        <v>-1041370.0000000002</v>
      </c>
      <c r="N7" s="500">
        <f>L7/K7%</f>
        <v>56.66949317533178</v>
      </c>
      <c r="O7" s="497">
        <v>3046260.9</v>
      </c>
      <c r="P7" s="498">
        <v>1712716.2</v>
      </c>
      <c r="Q7" s="498">
        <f t="shared" si="2"/>
        <v>-1333544.7</v>
      </c>
      <c r="R7" s="500">
        <f>P7/O7%</f>
        <v>56.223555900940724</v>
      </c>
    </row>
    <row r="8" spans="1:18" s="477" customFormat="1" ht="18.75">
      <c r="A8" s="502" t="s">
        <v>169</v>
      </c>
      <c r="B8" s="497">
        <f>SUM(B10:B21)</f>
        <v>160587.5</v>
      </c>
      <c r="C8" s="498">
        <f>SUM(C10:C21)</f>
        <v>104223.4</v>
      </c>
      <c r="D8" s="493">
        <f>SUM(D10:D21)</f>
        <v>71148.29999999999</v>
      </c>
      <c r="E8" s="493">
        <f t="shared" si="3"/>
        <v>-89439.20000000001</v>
      </c>
      <c r="F8" s="494">
        <f t="shared" si="4"/>
        <v>44.30500505954697</v>
      </c>
      <c r="G8" s="499">
        <f>SUM(G10:G21)</f>
        <v>81143.5</v>
      </c>
      <c r="H8" s="493">
        <f>SUM(H10:H21)</f>
        <v>54910.6</v>
      </c>
      <c r="I8" s="493">
        <f t="shared" si="0"/>
        <v>-26232.9</v>
      </c>
      <c r="J8" s="494">
        <f>H8/G8%</f>
        <v>67.67097795880139</v>
      </c>
      <c r="K8" s="492">
        <f>O8-B8-G8</f>
        <v>654041.2000000001</v>
      </c>
      <c r="L8" s="493">
        <f>P8-D8-H8</f>
        <v>138704.69999999998</v>
      </c>
      <c r="M8" s="493">
        <f t="shared" si="1"/>
        <v>-515336.5000000001</v>
      </c>
      <c r="N8" s="494">
        <f>L8/K8%</f>
        <v>21.20733372760003</v>
      </c>
      <c r="O8" s="492">
        <f>SUM(O10:O21)</f>
        <v>895772.2000000001</v>
      </c>
      <c r="P8" s="493">
        <f>SUM(P10:P21)</f>
        <v>264763.6</v>
      </c>
      <c r="Q8" s="493">
        <f t="shared" si="2"/>
        <v>-631008.6000000001</v>
      </c>
      <c r="R8" s="494">
        <f>P8/O8%</f>
        <v>29.557023537903937</v>
      </c>
    </row>
    <row r="9" spans="1:18" s="510" customFormat="1" ht="18.75">
      <c r="A9" s="503" t="s">
        <v>170</v>
      </c>
      <c r="B9" s="504"/>
      <c r="C9" s="505"/>
      <c r="D9" s="506"/>
      <c r="E9" s="493"/>
      <c r="F9" s="494"/>
      <c r="G9" s="505"/>
      <c r="H9" s="507"/>
      <c r="I9" s="493">
        <f t="shared" si="0"/>
        <v>0</v>
      </c>
      <c r="J9" s="494"/>
      <c r="K9" s="504"/>
      <c r="L9" s="508"/>
      <c r="M9" s="493">
        <f t="shared" si="1"/>
        <v>0</v>
      </c>
      <c r="N9" s="494"/>
      <c r="O9" s="509">
        <f>B9+G9+K9</f>
        <v>0</v>
      </c>
      <c r="P9" s="493">
        <f>D9+H9+L9</f>
        <v>0</v>
      </c>
      <c r="Q9" s="493">
        <f t="shared" si="2"/>
        <v>0</v>
      </c>
      <c r="R9" s="494"/>
    </row>
    <row r="10" spans="1:18" s="510" customFormat="1" ht="18.75">
      <c r="A10" s="503" t="s">
        <v>70</v>
      </c>
      <c r="B10" s="504">
        <v>96495</v>
      </c>
      <c r="C10" s="505">
        <v>58586.7</v>
      </c>
      <c r="D10" s="505">
        <v>44823.4</v>
      </c>
      <c r="E10" s="508">
        <f t="shared" si="3"/>
        <v>-51671.6</v>
      </c>
      <c r="F10" s="511">
        <f t="shared" si="4"/>
        <v>46.45152598580237</v>
      </c>
      <c r="G10" s="505"/>
      <c r="H10" s="507"/>
      <c r="I10" s="508">
        <f t="shared" si="0"/>
        <v>0</v>
      </c>
      <c r="J10" s="511"/>
      <c r="K10" s="512">
        <f aca="true" t="shared" si="5" ref="K10:K21">O10-B10-G10</f>
        <v>229992.7</v>
      </c>
      <c r="L10" s="508">
        <f aca="true" t="shared" si="6" ref="L10:L21">P10-D10-H10</f>
        <v>10529.599999999999</v>
      </c>
      <c r="M10" s="508">
        <f t="shared" si="1"/>
        <v>-219463.1</v>
      </c>
      <c r="N10" s="511">
        <f aca="true" t="shared" si="7" ref="N10:N21">L10/K10%</f>
        <v>4.578232265632778</v>
      </c>
      <c r="O10" s="504">
        <v>326487.7</v>
      </c>
      <c r="P10" s="508">
        <v>55353</v>
      </c>
      <c r="Q10" s="508">
        <f t="shared" si="2"/>
        <v>-271134.7</v>
      </c>
      <c r="R10" s="511">
        <f aca="true" t="shared" si="8" ref="R10:R21">P10/O10%</f>
        <v>16.954084334570645</v>
      </c>
    </row>
    <row r="11" spans="1:18" s="510" customFormat="1" ht="18.75">
      <c r="A11" s="503" t="s">
        <v>71</v>
      </c>
      <c r="B11" s="504">
        <v>3943.4</v>
      </c>
      <c r="C11" s="505">
        <v>2115.2</v>
      </c>
      <c r="D11" s="505">
        <v>1244.9</v>
      </c>
      <c r="E11" s="508">
        <f t="shared" si="3"/>
        <v>-2698.5</v>
      </c>
      <c r="F11" s="511">
        <f t="shared" si="4"/>
        <v>31.569204239995948</v>
      </c>
      <c r="G11" s="513">
        <v>7559.7</v>
      </c>
      <c r="H11" s="508">
        <v>5189.9</v>
      </c>
      <c r="I11" s="508">
        <f t="shared" si="0"/>
        <v>-2369.8</v>
      </c>
      <c r="J11" s="511">
        <f>H11/G11%</f>
        <v>68.65219519293093</v>
      </c>
      <c r="K11" s="512">
        <f t="shared" si="5"/>
        <v>1922.6999999999998</v>
      </c>
      <c r="L11" s="508">
        <f t="shared" si="6"/>
        <v>478.8000000000011</v>
      </c>
      <c r="M11" s="508">
        <f t="shared" si="1"/>
        <v>-1443.8999999999987</v>
      </c>
      <c r="N11" s="511">
        <f t="shared" si="7"/>
        <v>24.902480886253766</v>
      </c>
      <c r="O11" s="504">
        <v>13425.8</v>
      </c>
      <c r="P11" s="508">
        <v>6913.6</v>
      </c>
      <c r="Q11" s="508">
        <f t="shared" si="2"/>
        <v>-6512.199999999999</v>
      </c>
      <c r="R11" s="511">
        <f t="shared" si="8"/>
        <v>51.49488298648871</v>
      </c>
    </row>
    <row r="12" spans="1:18" s="510" customFormat="1" ht="18.75">
      <c r="A12" s="503" t="s">
        <v>72</v>
      </c>
      <c r="B12" s="504">
        <v>5224.8</v>
      </c>
      <c r="C12" s="505">
        <v>4213.5</v>
      </c>
      <c r="D12" s="505">
        <v>2099.9</v>
      </c>
      <c r="E12" s="508">
        <f t="shared" si="3"/>
        <v>-3124.9</v>
      </c>
      <c r="F12" s="511">
        <f t="shared" si="4"/>
        <v>40.19101209615679</v>
      </c>
      <c r="G12" s="513">
        <v>15819.8</v>
      </c>
      <c r="H12" s="508">
        <v>10292.2</v>
      </c>
      <c r="I12" s="508">
        <f t="shared" si="0"/>
        <v>-5527.5999999999985</v>
      </c>
      <c r="J12" s="511">
        <f>H12/G12%</f>
        <v>65.05897672536949</v>
      </c>
      <c r="K12" s="512">
        <f t="shared" si="5"/>
        <v>116476.8</v>
      </c>
      <c r="L12" s="508">
        <f t="shared" si="6"/>
        <v>35043.5</v>
      </c>
      <c r="M12" s="508">
        <f t="shared" si="1"/>
        <v>-81433.3</v>
      </c>
      <c r="N12" s="511">
        <f t="shared" si="7"/>
        <v>30.086248935410314</v>
      </c>
      <c r="O12" s="504">
        <v>137521.4</v>
      </c>
      <c r="P12" s="508">
        <v>47435.6</v>
      </c>
      <c r="Q12" s="508">
        <f t="shared" si="2"/>
        <v>-90085.79999999999</v>
      </c>
      <c r="R12" s="511">
        <f t="shared" si="8"/>
        <v>34.49324977785275</v>
      </c>
    </row>
    <row r="13" spans="1:18" s="510" customFormat="1" ht="18.75">
      <c r="A13" s="503" t="s">
        <v>73</v>
      </c>
      <c r="B13" s="504">
        <v>9581.4</v>
      </c>
      <c r="C13" s="505">
        <v>7182.8</v>
      </c>
      <c r="D13" s="505">
        <v>4098.1</v>
      </c>
      <c r="E13" s="508">
        <f t="shared" si="3"/>
        <v>-5483.299999999999</v>
      </c>
      <c r="F13" s="511">
        <f t="shared" si="4"/>
        <v>42.77141127601395</v>
      </c>
      <c r="G13" s="513"/>
      <c r="H13" s="508"/>
      <c r="I13" s="508">
        <f t="shared" si="0"/>
        <v>0</v>
      </c>
      <c r="J13" s="511"/>
      <c r="K13" s="512">
        <f t="shared" si="5"/>
        <v>1657.7000000000007</v>
      </c>
      <c r="L13" s="508">
        <f t="shared" si="6"/>
        <v>626.1999999999998</v>
      </c>
      <c r="M13" s="508">
        <f t="shared" si="1"/>
        <v>-1031.500000000001</v>
      </c>
      <c r="N13" s="511">
        <f t="shared" si="7"/>
        <v>37.77523074138864</v>
      </c>
      <c r="O13" s="504">
        <v>11239.1</v>
      </c>
      <c r="P13" s="508">
        <v>4724.3</v>
      </c>
      <c r="Q13" s="508">
        <f t="shared" si="2"/>
        <v>-6514.8</v>
      </c>
      <c r="R13" s="511">
        <f t="shared" si="8"/>
        <v>42.034504542178645</v>
      </c>
    </row>
    <row r="14" spans="1:18" s="510" customFormat="1" ht="18.75">
      <c r="A14" s="503" t="s">
        <v>74</v>
      </c>
      <c r="B14" s="504">
        <v>5829</v>
      </c>
      <c r="C14" s="505">
        <v>4483.6</v>
      </c>
      <c r="D14" s="505">
        <v>1555.8</v>
      </c>
      <c r="E14" s="508">
        <f t="shared" si="3"/>
        <v>-4273.2</v>
      </c>
      <c r="F14" s="511">
        <f t="shared" si="4"/>
        <v>26.690684508492023</v>
      </c>
      <c r="G14" s="513">
        <v>5086.1</v>
      </c>
      <c r="H14" s="508">
        <v>4907.7</v>
      </c>
      <c r="I14" s="508">
        <f t="shared" si="0"/>
        <v>-178.40000000000055</v>
      </c>
      <c r="J14" s="511">
        <f aca="true" t="shared" si="9" ref="J14:J21">H14/G14%</f>
        <v>96.49240085723834</v>
      </c>
      <c r="K14" s="512">
        <f t="shared" si="5"/>
        <v>6143.999999999998</v>
      </c>
      <c r="L14" s="508">
        <f t="shared" si="6"/>
        <v>4486.200000000002</v>
      </c>
      <c r="M14" s="508">
        <f t="shared" si="1"/>
        <v>-1657.7999999999965</v>
      </c>
      <c r="N14" s="511">
        <f t="shared" si="7"/>
        <v>73.01757812500004</v>
      </c>
      <c r="O14" s="504">
        <v>17059.1</v>
      </c>
      <c r="P14" s="508">
        <v>10949.7</v>
      </c>
      <c r="Q14" s="508">
        <f t="shared" si="2"/>
        <v>-6109.399999999998</v>
      </c>
      <c r="R14" s="511">
        <f t="shared" si="8"/>
        <v>64.1868562819844</v>
      </c>
    </row>
    <row r="15" spans="1:18" s="510" customFormat="1" ht="18.75">
      <c r="A15" s="503" t="s">
        <v>75</v>
      </c>
      <c r="B15" s="504">
        <v>4494.3</v>
      </c>
      <c r="C15" s="505">
        <v>2817.3</v>
      </c>
      <c r="D15" s="505">
        <v>1456.1</v>
      </c>
      <c r="E15" s="508">
        <f t="shared" si="3"/>
        <v>-3038.2000000000003</v>
      </c>
      <c r="F15" s="511">
        <f t="shared" si="4"/>
        <v>32.39881627839708</v>
      </c>
      <c r="G15" s="513">
        <v>9516.1</v>
      </c>
      <c r="H15" s="508">
        <v>6050.2</v>
      </c>
      <c r="I15" s="508">
        <f t="shared" si="0"/>
        <v>-3465.9000000000005</v>
      </c>
      <c r="J15" s="511">
        <f t="shared" si="9"/>
        <v>63.57856684986496</v>
      </c>
      <c r="K15" s="512">
        <f t="shared" si="5"/>
        <v>234545.5</v>
      </c>
      <c r="L15" s="508">
        <f t="shared" si="6"/>
        <v>70489.59999999999</v>
      </c>
      <c r="M15" s="508">
        <f t="shared" si="1"/>
        <v>-164055.90000000002</v>
      </c>
      <c r="N15" s="511">
        <f t="shared" si="7"/>
        <v>30.053699601996197</v>
      </c>
      <c r="O15" s="504">
        <v>248555.9</v>
      </c>
      <c r="P15" s="508">
        <v>77995.9</v>
      </c>
      <c r="Q15" s="508">
        <f t="shared" si="2"/>
        <v>-170560</v>
      </c>
      <c r="R15" s="511">
        <f t="shared" si="8"/>
        <v>31.379621244154738</v>
      </c>
    </row>
    <row r="16" spans="1:18" s="510" customFormat="1" ht="18.75">
      <c r="A16" s="503" t="s">
        <v>76</v>
      </c>
      <c r="B16" s="504">
        <v>3827.3</v>
      </c>
      <c r="C16" s="505">
        <v>2802.7</v>
      </c>
      <c r="D16" s="505">
        <v>1896.7</v>
      </c>
      <c r="E16" s="508">
        <f t="shared" si="3"/>
        <v>-1930.6000000000001</v>
      </c>
      <c r="F16" s="511">
        <f t="shared" si="4"/>
        <v>49.55712904658636</v>
      </c>
      <c r="G16" s="513">
        <v>7382</v>
      </c>
      <c r="H16" s="508">
        <v>5282.3</v>
      </c>
      <c r="I16" s="508">
        <f t="shared" si="0"/>
        <v>-2099.7</v>
      </c>
      <c r="J16" s="511">
        <f t="shared" si="9"/>
        <v>71.55648875643458</v>
      </c>
      <c r="K16" s="512">
        <f t="shared" si="5"/>
        <v>2526.2000000000007</v>
      </c>
      <c r="L16" s="508">
        <f t="shared" si="6"/>
        <v>780.8000000000002</v>
      </c>
      <c r="M16" s="508">
        <f t="shared" si="1"/>
        <v>-1745.4000000000005</v>
      </c>
      <c r="N16" s="511">
        <f t="shared" si="7"/>
        <v>30.90808328715066</v>
      </c>
      <c r="O16" s="504">
        <v>13735.5</v>
      </c>
      <c r="P16" s="508">
        <v>7959.8</v>
      </c>
      <c r="Q16" s="508">
        <f t="shared" si="2"/>
        <v>-5775.7</v>
      </c>
      <c r="R16" s="511">
        <f t="shared" si="8"/>
        <v>57.95056605147247</v>
      </c>
    </row>
    <row r="17" spans="1:18" s="510" customFormat="1" ht="18.75">
      <c r="A17" s="503" t="s">
        <v>77</v>
      </c>
      <c r="B17" s="504">
        <v>4156.7</v>
      </c>
      <c r="C17" s="505">
        <v>3415.7</v>
      </c>
      <c r="D17" s="505">
        <v>1314.5</v>
      </c>
      <c r="E17" s="508">
        <f t="shared" si="3"/>
        <v>-2842.2</v>
      </c>
      <c r="F17" s="511">
        <f t="shared" si="4"/>
        <v>31.623643755864027</v>
      </c>
      <c r="G17" s="513">
        <v>6308.7</v>
      </c>
      <c r="H17" s="508">
        <v>4825.3</v>
      </c>
      <c r="I17" s="508">
        <f t="shared" si="0"/>
        <v>-1483.3999999999996</v>
      </c>
      <c r="J17" s="511">
        <f t="shared" si="9"/>
        <v>76.48643936151664</v>
      </c>
      <c r="K17" s="512">
        <f t="shared" si="5"/>
        <v>2170.0999999999995</v>
      </c>
      <c r="L17" s="508">
        <f t="shared" si="6"/>
        <v>538.5999999999995</v>
      </c>
      <c r="M17" s="508">
        <f t="shared" si="1"/>
        <v>-1631.5</v>
      </c>
      <c r="N17" s="511">
        <f t="shared" si="7"/>
        <v>24.81913275885902</v>
      </c>
      <c r="O17" s="504">
        <v>12635.5</v>
      </c>
      <c r="P17" s="508">
        <v>6678.4</v>
      </c>
      <c r="Q17" s="508">
        <f t="shared" si="2"/>
        <v>-5957.1</v>
      </c>
      <c r="R17" s="511">
        <f t="shared" si="8"/>
        <v>52.85425982351311</v>
      </c>
    </row>
    <row r="18" spans="1:18" s="510" customFormat="1" ht="18.75">
      <c r="A18" s="503" t="s">
        <v>78</v>
      </c>
      <c r="B18" s="504">
        <v>8660.9</v>
      </c>
      <c r="C18" s="505">
        <v>7094.3</v>
      </c>
      <c r="D18" s="505">
        <v>5605.2</v>
      </c>
      <c r="E18" s="508">
        <f t="shared" si="3"/>
        <v>-3055.7</v>
      </c>
      <c r="F18" s="511">
        <f t="shared" si="4"/>
        <v>64.71844727453268</v>
      </c>
      <c r="G18" s="513">
        <v>1413.3</v>
      </c>
      <c r="H18" s="508">
        <v>871.6</v>
      </c>
      <c r="I18" s="508">
        <f t="shared" si="0"/>
        <v>-541.6999999999999</v>
      </c>
      <c r="J18" s="511">
        <f t="shared" si="9"/>
        <v>61.67126583174132</v>
      </c>
      <c r="K18" s="512">
        <f t="shared" si="5"/>
        <v>8171.200000000002</v>
      </c>
      <c r="L18" s="508">
        <f t="shared" si="6"/>
        <v>1783.9999999999995</v>
      </c>
      <c r="M18" s="508">
        <f t="shared" si="1"/>
        <v>-6387.200000000003</v>
      </c>
      <c r="N18" s="511">
        <f t="shared" si="7"/>
        <v>21.83277853925983</v>
      </c>
      <c r="O18" s="504">
        <v>18245.4</v>
      </c>
      <c r="P18" s="508">
        <v>8260.8</v>
      </c>
      <c r="Q18" s="508">
        <f t="shared" si="2"/>
        <v>-9984.600000000002</v>
      </c>
      <c r="R18" s="511">
        <f t="shared" si="8"/>
        <v>45.27606958466243</v>
      </c>
    </row>
    <row r="19" spans="1:18" s="510" customFormat="1" ht="18.75">
      <c r="A19" s="503" t="s">
        <v>79</v>
      </c>
      <c r="B19" s="504">
        <v>2178.6</v>
      </c>
      <c r="C19" s="505">
        <v>1970.2</v>
      </c>
      <c r="D19" s="505">
        <v>537.2</v>
      </c>
      <c r="E19" s="508">
        <f t="shared" si="3"/>
        <v>-1641.3999999999999</v>
      </c>
      <c r="F19" s="511">
        <f t="shared" si="4"/>
        <v>24.658037271642343</v>
      </c>
      <c r="G19" s="513">
        <v>4637.4</v>
      </c>
      <c r="H19" s="508">
        <v>3381.5</v>
      </c>
      <c r="I19" s="508">
        <f t="shared" si="0"/>
        <v>-1255.8999999999996</v>
      </c>
      <c r="J19" s="511">
        <f t="shared" si="9"/>
        <v>72.91801440462329</v>
      </c>
      <c r="K19" s="512">
        <f t="shared" si="5"/>
        <v>1204.300000000001</v>
      </c>
      <c r="L19" s="508">
        <f t="shared" si="6"/>
        <v>231.90000000000055</v>
      </c>
      <c r="M19" s="508">
        <f t="shared" si="1"/>
        <v>-972.4000000000005</v>
      </c>
      <c r="N19" s="511">
        <f t="shared" si="7"/>
        <v>19.25599933571372</v>
      </c>
      <c r="O19" s="504">
        <v>8020.3</v>
      </c>
      <c r="P19" s="508">
        <v>4150.6</v>
      </c>
      <c r="Q19" s="508">
        <f t="shared" si="2"/>
        <v>-3869.7</v>
      </c>
      <c r="R19" s="511">
        <f t="shared" si="8"/>
        <v>51.751181377255214</v>
      </c>
    </row>
    <row r="20" spans="1:18" s="510" customFormat="1" ht="18.75">
      <c r="A20" s="503" t="s">
        <v>80</v>
      </c>
      <c r="B20" s="504">
        <v>5131.1</v>
      </c>
      <c r="C20" s="505">
        <v>3175.2</v>
      </c>
      <c r="D20" s="505">
        <v>1750.1</v>
      </c>
      <c r="E20" s="508">
        <f t="shared" si="3"/>
        <v>-3381.0000000000005</v>
      </c>
      <c r="F20" s="511">
        <f t="shared" si="4"/>
        <v>34.10769620549199</v>
      </c>
      <c r="G20" s="513">
        <v>12862.6</v>
      </c>
      <c r="H20" s="508">
        <v>7898.4</v>
      </c>
      <c r="I20" s="508">
        <f t="shared" si="0"/>
        <v>-4964.200000000001</v>
      </c>
      <c r="J20" s="511">
        <f t="shared" si="9"/>
        <v>61.405936591357886</v>
      </c>
      <c r="K20" s="512">
        <f t="shared" si="5"/>
        <v>37372.100000000006</v>
      </c>
      <c r="L20" s="508">
        <f t="shared" si="6"/>
        <v>10738.700000000003</v>
      </c>
      <c r="M20" s="508">
        <f t="shared" si="1"/>
        <v>-26633.4</v>
      </c>
      <c r="N20" s="511">
        <f t="shared" si="7"/>
        <v>28.73453726175409</v>
      </c>
      <c r="O20" s="504">
        <v>55365.8</v>
      </c>
      <c r="P20" s="508">
        <v>20387.2</v>
      </c>
      <c r="Q20" s="508">
        <f t="shared" si="2"/>
        <v>-34978.600000000006</v>
      </c>
      <c r="R20" s="511">
        <f t="shared" si="8"/>
        <v>36.822731722471275</v>
      </c>
    </row>
    <row r="21" spans="1:18" s="510" customFormat="1" ht="19.5" thickBot="1">
      <c r="A21" s="503" t="s">
        <v>81</v>
      </c>
      <c r="B21" s="514">
        <v>11065</v>
      </c>
      <c r="C21" s="515">
        <v>6366.2</v>
      </c>
      <c r="D21" s="515">
        <v>4766.4</v>
      </c>
      <c r="E21" s="516">
        <f t="shared" si="3"/>
        <v>-6298.6</v>
      </c>
      <c r="F21" s="517">
        <f t="shared" si="4"/>
        <v>43.07636692272932</v>
      </c>
      <c r="G21" s="515">
        <v>10557.8</v>
      </c>
      <c r="H21" s="514">
        <v>6211.5</v>
      </c>
      <c r="I21" s="516">
        <f t="shared" si="0"/>
        <v>-4346.299999999999</v>
      </c>
      <c r="J21" s="517">
        <f t="shared" si="9"/>
        <v>58.83327966053535</v>
      </c>
      <c r="K21" s="518">
        <f t="shared" si="5"/>
        <v>11857.899999999998</v>
      </c>
      <c r="L21" s="516">
        <f t="shared" si="6"/>
        <v>2976.800000000001</v>
      </c>
      <c r="M21" s="516">
        <f t="shared" si="1"/>
        <v>-8881.099999999997</v>
      </c>
      <c r="N21" s="517">
        <f t="shared" si="7"/>
        <v>25.103939146054543</v>
      </c>
      <c r="O21" s="514">
        <v>33480.7</v>
      </c>
      <c r="P21" s="516">
        <v>13954.7</v>
      </c>
      <c r="Q21" s="516">
        <f t="shared" si="2"/>
        <v>-19525.999999999996</v>
      </c>
      <c r="R21" s="517">
        <f t="shared" si="8"/>
        <v>41.67983345628975</v>
      </c>
    </row>
    <row r="22" spans="4:7" ht="12.75">
      <c r="D22" s="519"/>
      <c r="E22" s="519"/>
      <c r="F22" s="519"/>
      <c r="G22" s="519"/>
    </row>
    <row r="23" spans="4:7" ht="12.75">
      <c r="D23" s="519"/>
      <c r="E23" s="519"/>
      <c r="F23" s="519"/>
      <c r="G23" s="519"/>
    </row>
  </sheetData>
  <sheetProtection/>
  <mergeCells count="19">
    <mergeCell ref="O4:O5"/>
    <mergeCell ref="P4:P5"/>
    <mergeCell ref="Q4:R4"/>
    <mergeCell ref="G4:G5"/>
    <mergeCell ref="H4:H5"/>
    <mergeCell ref="I4:J4"/>
    <mergeCell ref="K4:K5"/>
    <mergeCell ref="L4:L5"/>
    <mergeCell ref="M4:N4"/>
    <mergeCell ref="B1:J1"/>
    <mergeCell ref="B3:F3"/>
    <mergeCell ref="G3:J3"/>
    <mergeCell ref="K3:N3"/>
    <mergeCell ref="O3:R3"/>
    <mergeCell ref="A4:A5"/>
    <mergeCell ref="B4:B5"/>
    <mergeCell ref="C4:C5"/>
    <mergeCell ref="D4:D5"/>
    <mergeCell ref="E4:F4"/>
  </mergeCells>
  <printOptions/>
  <pageMargins left="0.2" right="0.1968503937007874" top="0.8267716535433072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2016-08-10T13:50:38Z</dcterms:created>
  <dcterms:modified xsi:type="dcterms:W3CDTF">2016-08-10T13:53:00Z</dcterms:modified>
  <cp:category/>
  <cp:version/>
  <cp:contentType/>
  <cp:contentStatus/>
</cp:coreProperties>
</file>